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05" windowWidth="17130" windowHeight="7440"/>
  </bookViews>
  <sheets>
    <sheet name="Berechnung Testlauf" sheetId="6" r:id="rId1"/>
    <sheet name="Leistungsbewertung 12-Min-Test" sheetId="8" r:id="rId2"/>
    <sheet name="Vergleiche km pro h, min pro KM" sheetId="1" r:id="rId3"/>
    <sheet name="Berechnung Einzelwerte" sheetId="2" r:id="rId4"/>
    <sheet name="Formeln" sheetId="3" r:id="rId5"/>
    <sheet name="Rechner Anzahl Kilometer" sheetId="5" r:id="rId6"/>
  </sheets>
  <definedNames>
    <definedName name="_xlnm.Print_Area" localSheetId="0">'Berechnung Testlauf'!$A$1:$BW$70</definedName>
  </definedNames>
  <calcPr calcId="145621"/>
</workbook>
</file>

<file path=xl/calcChain.xml><?xml version="1.0" encoding="utf-8"?>
<calcChain xmlns="http://schemas.openxmlformats.org/spreadsheetml/2006/main">
  <c r="AB47" i="6" l="1"/>
  <c r="P48" i="6" l="1"/>
  <c r="AB48" i="6" s="1"/>
  <c r="B10" i="2"/>
  <c r="B14" i="2"/>
  <c r="B15" i="2"/>
  <c r="M66" i="6"/>
  <c r="M67" i="6"/>
  <c r="M64" i="6"/>
  <c r="AV40" i="6" l="1"/>
  <c r="BB40" i="6" s="1"/>
  <c r="M65" i="6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M2" i="1"/>
  <c r="L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2" i="1"/>
  <c r="C4" i="5"/>
  <c r="AW42" i="6" l="1"/>
  <c r="BC42" i="6" s="1"/>
  <c r="AW41" i="6"/>
  <c r="BC41" i="6" s="1"/>
  <c r="AT27" i="6"/>
  <c r="N27" i="6"/>
  <c r="AQ27" i="6"/>
  <c r="Y27" i="6"/>
  <c r="AT43" i="6"/>
  <c r="AZ43" i="6" s="1"/>
  <c r="AI27" i="6"/>
  <c r="AV44" i="6"/>
  <c r="BB44" i="6" s="1"/>
  <c r="AW43" i="6"/>
  <c r="BC43" i="6" s="1"/>
  <c r="AT42" i="6"/>
  <c r="AZ42" i="6" s="1"/>
  <c r="AT41" i="6"/>
  <c r="AZ41" i="6" s="1"/>
  <c r="M68" i="6"/>
  <c r="M70" i="6" s="1"/>
  <c r="P45" i="6" s="1"/>
  <c r="B16" i="2"/>
  <c r="B5" i="2"/>
  <c r="B9" i="2"/>
  <c r="B4" i="2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2" i="1"/>
  <c r="K8" i="1"/>
  <c r="K40" i="1"/>
  <c r="J3" i="1"/>
  <c r="K3" i="1" s="1"/>
  <c r="J4" i="1"/>
  <c r="K4" i="1" s="1"/>
  <c r="J5" i="1"/>
  <c r="K5" i="1" s="1"/>
  <c r="J6" i="1"/>
  <c r="K6" i="1" s="1"/>
  <c r="J7" i="1"/>
  <c r="K7" i="1" s="1"/>
  <c r="J8" i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2" i="1"/>
  <c r="K2" i="1" s="1"/>
  <c r="D10" i="1"/>
  <c r="C10" i="1"/>
  <c r="C33" i="1"/>
  <c r="D33" i="1" s="1"/>
  <c r="C34" i="1"/>
  <c r="D34" i="1" s="1"/>
  <c r="C42" i="1"/>
  <c r="D42" i="1" s="1"/>
  <c r="C65" i="1"/>
  <c r="D65" i="1" s="1"/>
  <c r="C66" i="1"/>
  <c r="D66" i="1" s="1"/>
  <c r="B3" i="1"/>
  <c r="C3" i="1" s="1"/>
  <c r="D3" i="1" s="1"/>
  <c r="B4" i="1"/>
  <c r="C4" i="1" s="1"/>
  <c r="D4" i="1" s="1"/>
  <c r="B5" i="1"/>
  <c r="C5" i="1" s="1"/>
  <c r="D5" i="1" s="1"/>
  <c r="B6" i="1"/>
  <c r="C6" i="1" s="1"/>
  <c r="D6" i="1" s="1"/>
  <c r="B7" i="1"/>
  <c r="C7" i="1" s="1"/>
  <c r="D7" i="1" s="1"/>
  <c r="B8" i="1"/>
  <c r="C8" i="1" s="1"/>
  <c r="D8" i="1" s="1"/>
  <c r="B9" i="1"/>
  <c r="C9" i="1" s="1"/>
  <c r="D9" i="1" s="1"/>
  <c r="B10" i="1"/>
  <c r="B11" i="1"/>
  <c r="C11" i="1" s="1"/>
  <c r="D11" i="1" s="1"/>
  <c r="B12" i="1"/>
  <c r="C12" i="1" s="1"/>
  <c r="D12" i="1" s="1"/>
  <c r="B13" i="1"/>
  <c r="C13" i="1" s="1"/>
  <c r="D13" i="1" s="1"/>
  <c r="B14" i="1"/>
  <c r="C14" i="1" s="1"/>
  <c r="D14" i="1" s="1"/>
  <c r="B15" i="1"/>
  <c r="C15" i="1" s="1"/>
  <c r="D15" i="1" s="1"/>
  <c r="B16" i="1"/>
  <c r="C16" i="1" s="1"/>
  <c r="D16" i="1" s="1"/>
  <c r="B17" i="1"/>
  <c r="C17" i="1" s="1"/>
  <c r="D17" i="1" s="1"/>
  <c r="B18" i="1"/>
  <c r="C18" i="1" s="1"/>
  <c r="D18" i="1" s="1"/>
  <c r="B19" i="1"/>
  <c r="C19" i="1" s="1"/>
  <c r="D19" i="1" s="1"/>
  <c r="B20" i="1"/>
  <c r="C20" i="1" s="1"/>
  <c r="D20" i="1" s="1"/>
  <c r="B21" i="1"/>
  <c r="C21" i="1" s="1"/>
  <c r="D21" i="1" s="1"/>
  <c r="B22" i="1"/>
  <c r="C22" i="1" s="1"/>
  <c r="D22" i="1" s="1"/>
  <c r="B23" i="1"/>
  <c r="C23" i="1" s="1"/>
  <c r="D23" i="1" s="1"/>
  <c r="B24" i="1"/>
  <c r="C24" i="1" s="1"/>
  <c r="D24" i="1" s="1"/>
  <c r="B25" i="1"/>
  <c r="C25" i="1" s="1"/>
  <c r="D25" i="1" s="1"/>
  <c r="B26" i="1"/>
  <c r="C26" i="1" s="1"/>
  <c r="D26" i="1" s="1"/>
  <c r="B27" i="1"/>
  <c r="C27" i="1" s="1"/>
  <c r="D27" i="1" s="1"/>
  <c r="B28" i="1"/>
  <c r="C28" i="1" s="1"/>
  <c r="D28" i="1" s="1"/>
  <c r="B29" i="1"/>
  <c r="C29" i="1" s="1"/>
  <c r="D29" i="1" s="1"/>
  <c r="B30" i="1"/>
  <c r="C30" i="1" s="1"/>
  <c r="D30" i="1" s="1"/>
  <c r="B31" i="1"/>
  <c r="C31" i="1" s="1"/>
  <c r="D31" i="1" s="1"/>
  <c r="B32" i="1"/>
  <c r="C32" i="1" s="1"/>
  <c r="D32" i="1" s="1"/>
  <c r="B33" i="1"/>
  <c r="B34" i="1"/>
  <c r="B35" i="1"/>
  <c r="C35" i="1" s="1"/>
  <c r="D35" i="1" s="1"/>
  <c r="B36" i="1"/>
  <c r="C36" i="1" s="1"/>
  <c r="D36" i="1" s="1"/>
  <c r="B37" i="1"/>
  <c r="C37" i="1" s="1"/>
  <c r="D37" i="1" s="1"/>
  <c r="B38" i="1"/>
  <c r="C38" i="1" s="1"/>
  <c r="D38" i="1" s="1"/>
  <c r="B39" i="1"/>
  <c r="C39" i="1" s="1"/>
  <c r="D39" i="1" s="1"/>
  <c r="B40" i="1"/>
  <c r="C40" i="1" s="1"/>
  <c r="D40" i="1" s="1"/>
  <c r="B41" i="1"/>
  <c r="C41" i="1" s="1"/>
  <c r="D41" i="1" s="1"/>
  <c r="B42" i="1"/>
  <c r="B43" i="1"/>
  <c r="C43" i="1" s="1"/>
  <c r="D43" i="1" s="1"/>
  <c r="B44" i="1"/>
  <c r="C44" i="1" s="1"/>
  <c r="D44" i="1" s="1"/>
  <c r="B45" i="1"/>
  <c r="C45" i="1" s="1"/>
  <c r="D45" i="1" s="1"/>
  <c r="B46" i="1"/>
  <c r="C46" i="1" s="1"/>
  <c r="D46" i="1" s="1"/>
  <c r="B47" i="1"/>
  <c r="C47" i="1" s="1"/>
  <c r="D47" i="1" s="1"/>
  <c r="B48" i="1"/>
  <c r="C48" i="1" s="1"/>
  <c r="D48" i="1" s="1"/>
  <c r="B49" i="1"/>
  <c r="C49" i="1" s="1"/>
  <c r="D49" i="1" s="1"/>
  <c r="B50" i="1"/>
  <c r="C50" i="1" s="1"/>
  <c r="D50" i="1" s="1"/>
  <c r="B51" i="1"/>
  <c r="C51" i="1" s="1"/>
  <c r="D51" i="1" s="1"/>
  <c r="B52" i="1"/>
  <c r="C52" i="1" s="1"/>
  <c r="D52" i="1" s="1"/>
  <c r="B53" i="1"/>
  <c r="C53" i="1" s="1"/>
  <c r="D53" i="1" s="1"/>
  <c r="B54" i="1"/>
  <c r="C54" i="1" s="1"/>
  <c r="D54" i="1" s="1"/>
  <c r="B55" i="1"/>
  <c r="C55" i="1" s="1"/>
  <c r="D55" i="1" s="1"/>
  <c r="B56" i="1"/>
  <c r="C56" i="1" s="1"/>
  <c r="D56" i="1" s="1"/>
  <c r="B57" i="1"/>
  <c r="C57" i="1" s="1"/>
  <c r="D57" i="1" s="1"/>
  <c r="B58" i="1"/>
  <c r="C58" i="1" s="1"/>
  <c r="D58" i="1" s="1"/>
  <c r="B59" i="1"/>
  <c r="C59" i="1" s="1"/>
  <c r="D59" i="1" s="1"/>
  <c r="B60" i="1"/>
  <c r="C60" i="1" s="1"/>
  <c r="D60" i="1" s="1"/>
  <c r="B61" i="1"/>
  <c r="C61" i="1" s="1"/>
  <c r="D61" i="1" s="1"/>
  <c r="B62" i="1"/>
  <c r="C62" i="1" s="1"/>
  <c r="D62" i="1" s="1"/>
  <c r="B63" i="1"/>
  <c r="C63" i="1" s="1"/>
  <c r="D63" i="1" s="1"/>
  <c r="B64" i="1"/>
  <c r="C64" i="1" s="1"/>
  <c r="D64" i="1" s="1"/>
  <c r="B65" i="1"/>
  <c r="B66" i="1"/>
  <c r="B67" i="1"/>
  <c r="C67" i="1" s="1"/>
  <c r="D67" i="1" s="1"/>
  <c r="B68" i="1"/>
  <c r="C68" i="1" s="1"/>
  <c r="D68" i="1" s="1"/>
  <c r="B69" i="1"/>
  <c r="C69" i="1" s="1"/>
  <c r="D69" i="1" s="1"/>
  <c r="B70" i="1"/>
  <c r="C70" i="1" s="1"/>
  <c r="D70" i="1" s="1"/>
  <c r="B71" i="1"/>
  <c r="C71" i="1" s="1"/>
  <c r="D71" i="1" s="1"/>
  <c r="B72" i="1"/>
  <c r="C72" i="1" s="1"/>
  <c r="D72" i="1" s="1"/>
  <c r="B73" i="1"/>
  <c r="C73" i="1" s="1"/>
  <c r="D73" i="1" s="1"/>
  <c r="B74" i="1"/>
  <c r="C74" i="1" s="1"/>
  <c r="D74" i="1" s="1"/>
  <c r="B75" i="1"/>
  <c r="C75" i="1" s="1"/>
  <c r="D75" i="1" s="1"/>
  <c r="B76" i="1"/>
  <c r="C76" i="1" s="1"/>
  <c r="D76" i="1" s="1"/>
  <c r="B77" i="1"/>
  <c r="C77" i="1" s="1"/>
  <c r="D77" i="1" s="1"/>
  <c r="B78" i="1"/>
  <c r="C78" i="1" s="1"/>
  <c r="D78" i="1" s="1"/>
  <c r="B79" i="1"/>
  <c r="C79" i="1" s="1"/>
  <c r="D79" i="1" s="1"/>
  <c r="B80" i="1"/>
  <c r="C80" i="1" s="1"/>
  <c r="D80" i="1" s="1"/>
  <c r="B81" i="1"/>
  <c r="C81" i="1" s="1"/>
  <c r="D81" i="1" s="1"/>
  <c r="B82" i="1"/>
  <c r="C82" i="1" s="1"/>
  <c r="D82" i="1" s="1"/>
  <c r="B2" i="1"/>
  <c r="C2" i="1" s="1"/>
  <c r="D2" i="1" s="1"/>
  <c r="M69" i="6" l="1"/>
  <c r="P44" i="6" s="1"/>
</calcChain>
</file>

<file path=xl/sharedStrings.xml><?xml version="1.0" encoding="utf-8"?>
<sst xmlns="http://schemas.openxmlformats.org/spreadsheetml/2006/main" count="166" uniqueCount="126">
  <si>
    <t>Meter / Sekunde</t>
  </si>
  <si>
    <t>ist gleich Km/h</t>
  </si>
  <si>
    <t>Ist gleich min/km</t>
  </si>
  <si>
    <t>Km/h</t>
  </si>
  <si>
    <t>ist gleich Meter/Sekunden</t>
  </si>
  <si>
    <t>ist gleich min/km</t>
  </si>
  <si>
    <t>min/km</t>
  </si>
  <si>
    <t>ist gleich Meter/Sekunde</t>
  </si>
  <si>
    <t>In den gelben Feldern können Werte eingegeben werden</t>
  </si>
  <si>
    <t>min/km dezimal</t>
  </si>
  <si>
    <t>x m/s = x * 3.6 km/h</t>
  </si>
  <si>
    <t>x m/s = 16.666666…/x min/km (in dezimal)</t>
  </si>
  <si>
    <t>x km/h = 60/x min/km</t>
  </si>
  <si>
    <t>Zielstrecke (in km):</t>
  </si>
  <si>
    <t>Leistungsziel (in hh:mm:ss):</t>
  </si>
  <si>
    <t>Zielstrecke in m:</t>
  </si>
  <si>
    <t>Leistungsziel in sek:</t>
  </si>
  <si>
    <t>m/s</t>
  </si>
  <si>
    <t xml:space="preserve">Durchschnittsgeschwindigkeit in m/s: </t>
  </si>
  <si>
    <t>Durchschnittsgeschwindigkeit in min/km:</t>
  </si>
  <si>
    <t>Durchschnittsgeschwindigkeit in km/h</t>
  </si>
  <si>
    <t>km/h</t>
  </si>
  <si>
    <t>min/km (dez.)</t>
  </si>
  <si>
    <t>Pace</t>
  </si>
  <si>
    <t>Kilometer</t>
  </si>
  <si>
    <t xml:space="preserve">Dauer des Trainings </t>
  </si>
  <si>
    <t>Gelbe Felder ausfüllen</t>
  </si>
  <si>
    <t>Rundenzeit Bahn</t>
  </si>
  <si>
    <t>Halbrundenzeit Bahn</t>
  </si>
  <si>
    <t>Regeneration</t>
  </si>
  <si>
    <t>aerobe Kapazität</t>
  </si>
  <si>
    <t>aerobe Leistungsfähigkeit</t>
  </si>
  <si>
    <t>aerober Bereich</t>
  </si>
  <si>
    <t>aerob-anaerober Übergangsbereich</t>
  </si>
  <si>
    <t>anaerober Bereich</t>
  </si>
  <si>
    <t>Regenerativer Dauerlauf (RDL)
&lt; 70 %</t>
  </si>
  <si>
    <t>Mittlerer Dauerlauf (MDL)
83-93%</t>
  </si>
  <si>
    <t>int. Intervalle, Tempoläufe
&gt;103%</t>
  </si>
  <si>
    <t>Basis ist der Test/Wettkampf vom (Datum/Lauf):</t>
  </si>
  <si>
    <t>Realisierte Zeit am Wettkampf (in hh:mm:ss):</t>
  </si>
  <si>
    <t>Grundlagendauerlauf (GDL)
70-83%</t>
  </si>
  <si>
    <t>AD-Stufe 1</t>
  </si>
  <si>
    <t>AD-Stufe 2</t>
  </si>
  <si>
    <t>AD-Stufe 3</t>
  </si>
  <si>
    <t>AD-Stufe 4</t>
  </si>
  <si>
    <t>AD-Stufe 5</t>
  </si>
  <si>
    <t>Herzfrequenz</t>
  </si>
  <si>
    <t>Stufen</t>
  </si>
  <si>
    <t>von (%)</t>
  </si>
  <si>
    <t>bis (%)</t>
  </si>
  <si>
    <t>bis</t>
  </si>
  <si>
    <t>sehr hart</t>
  </si>
  <si>
    <t>hart</t>
  </si>
  <si>
    <t>mittel</t>
  </si>
  <si>
    <t>locker</t>
  </si>
  <si>
    <t>sehr locker</t>
  </si>
  <si>
    <t>Wer eine Pulsuhr mit Paceangabe hat, kann in einem zweiten Schritt die passenden Pulswerte in einem weiteren Testlauf eruieren.</t>
  </si>
  <si>
    <t>von</t>
  </si>
  <si>
    <t>&gt;</t>
  </si>
  <si>
    <t>&lt;</t>
  </si>
  <si>
    <t>Faustformel zur Berechnung der ungefähren Laufleistung an der anaeroben Schwelle in km/h = Distanz (m im 12-Minuten-Lauftest) / 200</t>
  </si>
  <si>
    <t>Berechnungsgrundlagen</t>
  </si>
  <si>
    <t>Durchschnittsgeschwindigkeit:</t>
  </si>
  <si>
    <t>in km/h</t>
  </si>
  <si>
    <t>in min/km</t>
  </si>
  <si>
    <t>Pace in min/km</t>
  </si>
  <si>
    <t>Pace in km/h</t>
  </si>
  <si>
    <r>
      <t>Korrigierte Schwellengeschwindigkeit (100% V</t>
    </r>
    <r>
      <rPr>
        <sz val="6"/>
        <color theme="1"/>
        <rFont val="Calibri"/>
        <family val="2"/>
        <scheme val="minor"/>
      </rPr>
      <t>ANS</t>
    </r>
    <r>
      <rPr>
        <sz val="11"/>
        <color theme="1"/>
        <rFont val="Calibri"/>
        <family val="2"/>
        <scheme val="minor"/>
      </rPr>
      <t>):</t>
    </r>
  </si>
  <si>
    <r>
      <t>V</t>
    </r>
    <r>
      <rPr>
        <sz val="8"/>
        <color theme="1"/>
        <rFont val="Calibri"/>
        <family val="2"/>
        <scheme val="minor"/>
      </rPr>
      <t>ANS</t>
    </r>
  </si>
  <si>
    <t>Männer</t>
  </si>
  <si>
    <t>bis 30 Jahre</t>
  </si>
  <si>
    <t>30 bis 39 Jahre</t>
  </si>
  <si>
    <t>40 bis 49 Jahre</t>
  </si>
  <si>
    <t>50 Jahre</t>
  </si>
  <si>
    <t>sehr gut</t>
  </si>
  <si>
    <t>gut</t>
  </si>
  <si>
    <t>befriedigend</t>
  </si>
  <si>
    <t>mangelhaft</t>
  </si>
  <si>
    <t>ungenügend</t>
  </si>
  <si>
    <t>2800 m</t>
  </si>
  <si>
    <t>2400 m</t>
  </si>
  <si>
    <t>2000 m</t>
  </si>
  <si>
    <t>1600 m</t>
  </si>
  <si>
    <t>&lt; 1600 m</t>
  </si>
  <si>
    <t>2650 m</t>
  </si>
  <si>
    <t>2250 m</t>
  </si>
  <si>
    <t>1850 m</t>
  </si>
  <si>
    <t>1550 m</t>
  </si>
  <si>
    <t>&lt; 1550 m</t>
  </si>
  <si>
    <t>2500 m</t>
  </si>
  <si>
    <t>2100 m</t>
  </si>
  <si>
    <t>1650 m</t>
  </si>
  <si>
    <t>1350 m</t>
  </si>
  <si>
    <t>&lt; 1350 m</t>
  </si>
  <si>
    <t>1300 m</t>
  </si>
  <si>
    <t>&lt; 1300 m</t>
  </si>
  <si>
    <t>Frauen</t>
  </si>
  <si>
    <t>2600 m</t>
  </si>
  <si>
    <t>2150 m</t>
  </si>
  <si>
    <t>2300 m</t>
  </si>
  <si>
    <t>1500 m</t>
  </si>
  <si>
    <t>1200 m</t>
  </si>
  <si>
    <t>&lt; 1200 m</t>
  </si>
  <si>
    <t>1050 m</t>
  </si>
  <si>
    <t>&lt; 1050 m</t>
  </si>
  <si>
    <t>Klassifizierung der Laufleistung ("Training fundiert erklärt", Hegner, 2006, S. 232)</t>
  </si>
  <si>
    <t xml:space="preserve">Grundsätzlich können nur einigermassen flache Wettkämpfe (Testläufe) für Empfehlungen der Trainingsintensitäten herangezogen werden. </t>
  </si>
  <si>
    <t>Empfehlungen zur Korrektur des 12-Minuten Lauftest aus "Training fundiert erklärt" (Hegner, 2006, S. 232)</t>
  </si>
  <si>
    <t>Empfehlung zur Korrektur bei einem Wettkampfresultat</t>
  </si>
  <si>
    <t>anaerobe
Leistungsfähigkeit</t>
  </si>
  <si>
    <t>anaerobe
Kapazität</t>
  </si>
  <si>
    <t>Schneller Dauerlauf, Fahrtspiele, ext. Intervalle
93-103%</t>
  </si>
  <si>
    <t>Lehrmittel esa Running, 2016, Koch Florian und Hürzeler Thomas, Swiss Athletics</t>
  </si>
  <si>
    <t>&lt; 70</t>
  </si>
  <si>
    <t>&gt; 103</t>
  </si>
  <si>
    <t>12-Min-Test</t>
  </si>
  <si>
    <r>
      <rPr>
        <b/>
        <sz val="16"/>
        <color rgb="FFFF0000"/>
        <rFont val="Wingdings 2"/>
        <family val="1"/>
        <charset val="2"/>
      </rPr>
      <t></t>
    </r>
    <r>
      <rPr>
        <b/>
        <sz val="16"/>
        <color theme="1"/>
        <rFont val="Calibri"/>
        <family val="2"/>
        <scheme val="minor"/>
      </rPr>
      <t>Berechnungsexcel Abschätzung der Intensitätsstufen (Lehrmittel Seite 29)</t>
    </r>
  </si>
  <si>
    <t>Test-/Wettkampfdistanz (in m):</t>
  </si>
  <si>
    <t>Trainierte laufen im 12-Minuten-Lauftest oberhalb der anaeroben Schwelle (etwa 1 km/h schneller als an der individuellen anaeroben Schwelle), d.h. muss im roten Feld der Wert um ca. 1 km/h nach unten korrigiert werden.</t>
  </si>
  <si>
    <t>Bei kürzeren Läufen geht man davon aus, dass man leicht über der anaeroben Schwelle Laufen kann, bei längeren Läufen leicht unterhalb.</t>
  </si>
  <si>
    <t xml:space="preserve">Es bedarf einer Korrektur der Schwellengeschwindigkeit nach oben (bei längeren Läufen) bzw. nach unten (bei kürzeren  Läufen).  </t>
  </si>
  <si>
    <t>Untrainierte und wenig trainierende Laufen im 12-Minuten-Lauftest ziemlich genau an der anaeroben Schwelle</t>
  </si>
  <si>
    <t>Idealerweise wird die Korrekturgrösse von 0.1-1 km/h mit einem Wettkampfresultat plausibilisiert.</t>
  </si>
  <si>
    <t>1. Die gelben Felder müssen mit dem Test- oder Wettkampfresultat ausgefüllt werden.</t>
  </si>
  <si>
    <t xml:space="preserve">2. Im roten Feld muss manuell der Wert der Durchschnittsgeschwindigkeit bestätigt werden oder eine manuelle Korrektur gemäss untenstehenden Empfehlungen eingetragen. </t>
  </si>
  <si>
    <t>3. Anschliessend werden die Pace und Geschwindigkeitsempfehlungen automatisch berechnet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</si>
</sst>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6"/>
      <color rgb="FFFF0000"/>
      <name val="Wingdings 2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/>
      <top style="thin">
        <color indexed="64"/>
      </top>
      <bottom/>
      <diagonal style="thin">
        <color indexed="64"/>
      </diagonal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ck">
        <color rgb="FFFF0000"/>
      </right>
      <top/>
      <bottom/>
      <diagonal/>
    </border>
    <border>
      <left style="thick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45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45" fontId="0" fillId="0" borderId="1" xfId="0" applyNumberFormat="1" applyBorder="1"/>
    <xf numFmtId="0" fontId="0" fillId="2" borderId="0" xfId="0" applyFill="1"/>
    <xf numFmtId="45" fontId="0" fillId="2" borderId="0" xfId="0" applyNumberFormat="1" applyFill="1"/>
    <xf numFmtId="0" fontId="0" fillId="3" borderId="0" xfId="0" applyFill="1"/>
    <xf numFmtId="49" fontId="0" fillId="0" borderId="0" xfId="0" applyNumberFormat="1"/>
    <xf numFmtId="21" fontId="0" fillId="2" borderId="0" xfId="0" applyNumberFormat="1" applyFill="1"/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9" fontId="0" fillId="0" borderId="0" xfId="0" applyNumberFormat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21" fontId="0" fillId="0" borderId="0" xfId="0" applyNumberFormat="1" applyAlignment="1">
      <alignment horizontal="center"/>
    </xf>
    <xf numFmtId="0" fontId="0" fillId="0" borderId="0" xfId="0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21" fontId="0" fillId="0" borderId="0" xfId="0" applyNumberFormat="1" applyAlignment="1"/>
    <xf numFmtId="0" fontId="0" fillId="0" borderId="7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" xfId="0" applyBorder="1"/>
    <xf numFmtId="0" fontId="3" fillId="0" borderId="0" xfId="0" applyFont="1"/>
    <xf numFmtId="0" fontId="0" fillId="0" borderId="0" xfId="0"/>
    <xf numFmtId="0" fontId="0" fillId="0" borderId="0" xfId="0" applyFill="1"/>
    <xf numFmtId="21" fontId="0" fillId="0" borderId="0" xfId="0" applyNumberFormat="1" applyBorder="1" applyAlignment="1"/>
    <xf numFmtId="21" fontId="0" fillId="0" borderId="0" xfId="0" applyNumberFormat="1" applyBorder="1" applyAlignment="1">
      <alignment horizontal="center"/>
    </xf>
    <xf numFmtId="49" fontId="0" fillId="0" borderId="11" xfId="0" applyNumberFormat="1" applyBorder="1"/>
    <xf numFmtId="21" fontId="0" fillId="0" borderId="7" xfId="0" applyNumberFormat="1" applyBorder="1" applyAlignment="1">
      <alignment horizontal="center"/>
    </xf>
    <xf numFmtId="0" fontId="0" fillId="0" borderId="5" xfId="0" applyFill="1" applyBorder="1"/>
    <xf numFmtId="0" fontId="0" fillId="0" borderId="12" xfId="0" applyFill="1" applyBorder="1"/>
    <xf numFmtId="21" fontId="0" fillId="0" borderId="1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ill="1" applyBorder="1"/>
    <xf numFmtId="0" fontId="0" fillId="0" borderId="8" xfId="0" applyFill="1" applyBorder="1"/>
    <xf numFmtId="0" fontId="1" fillId="0" borderId="1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0" xfId="0" applyFill="1" applyBorder="1" applyAlignment="1"/>
    <xf numFmtId="21" fontId="0" fillId="0" borderId="0" xfId="0" applyNumberFormat="1" applyBorder="1" applyAlignment="1">
      <alignment horizontal="center"/>
    </xf>
    <xf numFmtId="21" fontId="0" fillId="0" borderId="0" xfId="0" applyNumberFormat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1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1" fontId="0" fillId="0" borderId="1" xfId="0" applyNumberFormat="1" applyBorder="1" applyAlignment="1">
      <alignment horizontal="center"/>
    </xf>
    <xf numFmtId="21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" xfId="0" applyNumberFormat="1" applyBorder="1" applyAlignment="1"/>
    <xf numFmtId="2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5" xfId="0" applyNumberFormat="1" applyBorder="1" applyAlignment="1"/>
    <xf numFmtId="164" fontId="0" fillId="0" borderId="0" xfId="0" applyNumberFormat="1" applyBorder="1" applyAlignment="1"/>
    <xf numFmtId="164" fontId="0" fillId="9" borderId="5" xfId="0" applyNumberForma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1" fontId="0" fillId="0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1" fontId="1" fillId="0" borderId="8" xfId="0" applyNumberFormat="1" applyFont="1" applyBorder="1" applyAlignment="1">
      <alignment horizontal="center" vertical="center" textRotation="180"/>
    </xf>
    <xf numFmtId="21" fontId="1" fillId="0" borderId="9" xfId="0" applyNumberFormat="1" applyFont="1" applyBorder="1" applyAlignment="1">
      <alignment horizontal="center" vertical="center" textRotation="180"/>
    </xf>
    <xf numFmtId="21" fontId="1" fillId="0" borderId="5" xfId="0" applyNumberFormat="1" applyFont="1" applyBorder="1" applyAlignment="1">
      <alignment horizontal="center" vertical="center" textRotation="180"/>
    </xf>
    <xf numFmtId="21" fontId="1" fillId="0" borderId="6" xfId="0" applyNumberFormat="1" applyFont="1" applyBorder="1" applyAlignment="1">
      <alignment horizontal="center" vertical="center" textRotation="180"/>
    </xf>
    <xf numFmtId="21" fontId="1" fillId="0" borderId="12" xfId="0" applyNumberFormat="1" applyFont="1" applyBorder="1" applyAlignment="1">
      <alignment horizontal="center" vertical="center" textRotation="180"/>
    </xf>
    <xf numFmtId="21" fontId="1" fillId="0" borderId="13" xfId="0" applyNumberFormat="1" applyFont="1" applyBorder="1" applyAlignment="1">
      <alignment horizontal="center" vertical="center" textRotation="180"/>
    </xf>
    <xf numFmtId="0" fontId="1" fillId="0" borderId="9" xfId="0" applyFont="1" applyBorder="1" applyAlignment="1">
      <alignment horizontal="center" vertical="center" textRotation="180"/>
    </xf>
    <xf numFmtId="0" fontId="1" fillId="0" borderId="5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 textRotation="180"/>
    </xf>
    <xf numFmtId="0" fontId="1" fillId="0" borderId="12" xfId="0" applyFont="1" applyBorder="1" applyAlignment="1">
      <alignment horizontal="center" vertical="center" textRotation="180"/>
    </xf>
    <xf numFmtId="0" fontId="1" fillId="0" borderId="13" xfId="0" applyFont="1" applyBorder="1" applyAlignment="1">
      <alignment horizontal="center" vertical="center" textRotation="180"/>
    </xf>
    <xf numFmtId="21" fontId="1" fillId="9" borderId="8" xfId="0" applyNumberFormat="1" applyFont="1" applyFill="1" applyBorder="1" applyAlignment="1">
      <alignment horizontal="center" vertical="center" textRotation="180"/>
    </xf>
    <xf numFmtId="21" fontId="1" fillId="9" borderId="9" xfId="0" applyNumberFormat="1" applyFont="1" applyFill="1" applyBorder="1" applyAlignment="1">
      <alignment horizontal="center" vertical="center" textRotation="180"/>
    </xf>
    <xf numFmtId="21" fontId="1" fillId="9" borderId="5" xfId="0" applyNumberFormat="1" applyFont="1" applyFill="1" applyBorder="1" applyAlignment="1">
      <alignment horizontal="center" vertical="center" textRotation="180"/>
    </xf>
    <xf numFmtId="21" fontId="1" fillId="9" borderId="6" xfId="0" applyNumberFormat="1" applyFont="1" applyFill="1" applyBorder="1" applyAlignment="1">
      <alignment horizontal="center" vertical="center" textRotation="180"/>
    </xf>
    <xf numFmtId="21" fontId="1" fillId="9" borderId="12" xfId="0" applyNumberFormat="1" applyFont="1" applyFill="1" applyBorder="1" applyAlignment="1">
      <alignment horizontal="center" vertical="center" textRotation="180"/>
    </xf>
    <xf numFmtId="21" fontId="1" fillId="9" borderId="13" xfId="0" applyNumberFormat="1" applyFont="1" applyFill="1" applyBorder="1" applyAlignment="1">
      <alignment horizontal="center" vertical="center" textRotation="180"/>
    </xf>
    <xf numFmtId="9" fontId="0" fillId="0" borderId="0" xfId="0" applyNumberFormat="1" applyAlignment="1">
      <alignment horizontal="center"/>
    </xf>
    <xf numFmtId="21" fontId="0" fillId="2" borderId="0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21" fontId="0" fillId="0" borderId="2" xfId="0" applyNumberFormat="1" applyBorder="1" applyAlignment="1">
      <alignment horizontal="right"/>
    </xf>
    <xf numFmtId="21" fontId="0" fillId="0" borderId="3" xfId="0" applyNumberFormat="1" applyBorder="1" applyAlignment="1">
      <alignment horizontal="right"/>
    </xf>
    <xf numFmtId="21" fontId="0" fillId="0" borderId="4" xfId="0" applyNumberFormat="1" applyBorder="1" applyAlignment="1">
      <alignment horizontal="right"/>
    </xf>
    <xf numFmtId="21" fontId="0" fillId="0" borderId="0" xfId="0" applyNumberFormat="1" applyBorder="1" applyAlignment="1">
      <alignment horizontal="right"/>
    </xf>
    <xf numFmtId="0" fontId="0" fillId="8" borderId="5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0" fillId="0" borderId="0" xfId="0" applyNumberFormat="1" applyAlignment="1">
      <alignment horizontal="left"/>
    </xf>
    <xf numFmtId="0" fontId="0" fillId="0" borderId="1" xfId="0" applyBorder="1" applyAlignment="1"/>
    <xf numFmtId="21" fontId="0" fillId="0" borderId="0" xfId="0" applyNumberFormat="1" applyBorder="1" applyAlignment="1">
      <alignment horizontal="center"/>
    </xf>
    <xf numFmtId="21" fontId="0" fillId="0" borderId="3" xfId="0" quotePrefix="1" applyNumberFormat="1" applyBorder="1" applyAlignment="1">
      <alignment horizontal="left"/>
    </xf>
    <xf numFmtId="21" fontId="0" fillId="0" borderId="4" xfId="0" quotePrefix="1" applyNumberForma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21" fontId="0" fillId="0" borderId="3" xfId="0" applyNumberFormat="1" applyBorder="1" applyAlignment="1">
      <alignment horizontal="left"/>
    </xf>
    <xf numFmtId="21" fontId="0" fillId="0" borderId="4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9" fontId="0" fillId="0" borderId="0" xfId="0" applyNumberFormat="1" applyAlignment="1">
      <alignment horizontal="right"/>
    </xf>
    <xf numFmtId="21" fontId="0" fillId="0" borderId="12" xfId="0" applyNumberFormat="1" applyFill="1" applyBorder="1" applyAlignment="1">
      <alignment horizontal="right"/>
    </xf>
    <xf numFmtId="21" fontId="0" fillId="0" borderId="11" xfId="0" applyNumberFormat="1" applyFill="1" applyBorder="1" applyAlignment="1">
      <alignment horizontal="right"/>
    </xf>
    <xf numFmtId="164" fontId="0" fillId="0" borderId="11" xfId="0" applyNumberFormat="1" applyBorder="1" applyAlignment="1"/>
    <xf numFmtId="164" fontId="0" fillId="0" borderId="11" xfId="0" applyNumberFormat="1" applyBorder="1" applyAlignment="1"/>
    <xf numFmtId="0" fontId="0" fillId="2" borderId="7" xfId="0" applyFill="1" applyBorder="1"/>
    <xf numFmtId="0" fontId="0" fillId="2" borderId="9" xfId="0" applyFill="1" applyBorder="1"/>
    <xf numFmtId="0" fontId="0" fillId="9" borderId="7" xfId="0" applyFill="1" applyBorder="1"/>
    <xf numFmtId="0" fontId="0" fillId="9" borderId="9" xfId="0" applyFill="1" applyBorder="1"/>
    <xf numFmtId="0" fontId="0" fillId="9" borderId="8" xfId="0" applyFill="1" applyBorder="1" applyAlignment="1">
      <alignment horizontal="left"/>
    </xf>
    <xf numFmtId="0" fontId="0" fillId="9" borderId="7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3" xfId="0" applyFill="1" applyBorder="1"/>
    <xf numFmtId="0" fontId="0" fillId="3" borderId="4" xfId="0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69</xdr:col>
      <xdr:colOff>206375</xdr:colOff>
      <xdr:row>0</xdr:row>
      <xdr:rowOff>174625</xdr:rowOff>
    </xdr:from>
    <xdr:to>
      <xdr:col>74</xdr:col>
      <xdr:colOff>174625</xdr:colOff>
      <xdr:row>2</xdr:row>
      <xdr:rowOff>179705</xdr:rowOff>
    </xdr:to>
    <xdr:pic>
      <xdr:nvPicPr>
        <xdr:cNvPr id="2" name="Bild 1" descr="Macintosh HD:Users:corinamathis:Desktop:Kursleiter CD esa:Logo esa image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541625" y="174625"/>
          <a:ext cx="1079500" cy="465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68</xdr:col>
      <xdr:colOff>41275</xdr:colOff>
      <xdr:row>67</xdr:row>
      <xdr:rowOff>85725</xdr:rowOff>
    </xdr:from>
    <xdr:to>
      <xdr:col>74</xdr:col>
      <xdr:colOff>149225</xdr:colOff>
      <xdr:row>69</xdr:row>
      <xdr:rowOff>123825</xdr:rowOff>
    </xdr:to>
    <xdr:pic>
      <xdr:nvPicPr>
        <xdr:cNvPr id="4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54275" y="11785600"/>
          <a:ext cx="14414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75"/>
  <sheetViews>
    <sheetView tabSelected="1" zoomScale="70" zoomScaleNormal="70" zoomScalePageLayoutView="40" workbookViewId="0">
      <selection activeCell="E29" sqref="E29"/>
    </sheetView>
  </sheetViews>
  <sheetFormatPr baseColWidth="10" defaultRowHeight="15" x14ac:dyDescent="0.25"/>
  <cols>
    <col min="1" max="75" width="3.28515625" customWidth="1"/>
  </cols>
  <sheetData>
    <row r="1" spans="1:64" ht="21" x14ac:dyDescent="0.35">
      <c r="A1" s="38" t="s">
        <v>116</v>
      </c>
    </row>
    <row r="3" spans="1:64" s="11" customFormat="1" x14ac:dyDescent="0.25"/>
    <row r="4" spans="1:64" s="11" customFormat="1" x14ac:dyDescent="0.25">
      <c r="E4" s="71" t="s">
        <v>32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 t="s">
        <v>33</v>
      </c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91" t="s">
        <v>34</v>
      </c>
      <c r="AU4" s="92"/>
      <c r="AV4" s="92"/>
      <c r="AW4" s="92"/>
      <c r="AX4" s="92"/>
      <c r="AY4" s="92"/>
      <c r="AZ4" s="92"/>
      <c r="BA4" s="92"/>
      <c r="BB4" s="92"/>
      <c r="BC4" s="92"/>
      <c r="BD4" s="124"/>
      <c r="BE4" s="59"/>
      <c r="BF4" s="59"/>
      <c r="BG4" s="59"/>
      <c r="BH4" s="59"/>
      <c r="BI4" s="59"/>
      <c r="BJ4" s="59"/>
      <c r="BK4" s="59"/>
      <c r="BL4" s="59"/>
    </row>
    <row r="5" spans="1:64" s="11" customFormat="1" ht="29.25" customHeight="1" x14ac:dyDescent="0.25">
      <c r="E5" s="125" t="s">
        <v>29</v>
      </c>
      <c r="F5" s="125"/>
      <c r="G5" s="125"/>
      <c r="H5" s="125"/>
      <c r="I5" s="125"/>
      <c r="J5" s="125"/>
      <c r="K5" s="125"/>
      <c r="L5" s="125"/>
      <c r="M5" s="125"/>
      <c r="N5" s="125"/>
      <c r="O5" s="125" t="s">
        <v>30</v>
      </c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 t="s">
        <v>31</v>
      </c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31" t="s">
        <v>110</v>
      </c>
      <c r="AV5" s="131"/>
      <c r="AW5" s="131"/>
      <c r="AX5" s="131"/>
      <c r="AY5" s="131" t="s">
        <v>109</v>
      </c>
      <c r="AZ5" s="131"/>
      <c r="BA5" s="131"/>
      <c r="BB5" s="131"/>
      <c r="BC5" s="131"/>
      <c r="BD5" s="131"/>
      <c r="BE5" s="59"/>
      <c r="BF5" s="59"/>
      <c r="BG5" s="59"/>
      <c r="BH5" s="59"/>
      <c r="BI5" s="59"/>
      <c r="BJ5" s="59"/>
      <c r="BK5" s="59"/>
      <c r="BL5" s="59"/>
    </row>
    <row r="6" spans="1:64" s="26" customFormat="1" x14ac:dyDescent="0.25">
      <c r="E6" s="71" t="s">
        <v>41</v>
      </c>
      <c r="F6" s="71"/>
      <c r="G6" s="71"/>
      <c r="H6" s="71"/>
      <c r="I6" s="71"/>
      <c r="J6" s="71"/>
      <c r="K6" s="71"/>
      <c r="L6" s="71"/>
      <c r="M6" s="71"/>
      <c r="N6" s="71"/>
      <c r="O6" s="71" t="s">
        <v>42</v>
      </c>
      <c r="P6" s="71"/>
      <c r="Q6" s="71"/>
      <c r="R6" s="71"/>
      <c r="S6" s="71"/>
      <c r="T6" s="71"/>
      <c r="U6" s="71"/>
      <c r="V6" s="71"/>
      <c r="W6" s="71"/>
      <c r="X6" s="71"/>
      <c r="Y6" s="71"/>
      <c r="Z6" s="71" t="s">
        <v>43</v>
      </c>
      <c r="AA6" s="71"/>
      <c r="AB6" s="71"/>
      <c r="AC6" s="71"/>
      <c r="AD6" s="71"/>
      <c r="AE6" s="71"/>
      <c r="AF6" s="71"/>
      <c r="AG6" s="71"/>
      <c r="AH6" s="71"/>
      <c r="AI6" s="71"/>
      <c r="AJ6" s="91" t="s">
        <v>44</v>
      </c>
      <c r="AK6" s="92"/>
      <c r="AL6" s="92"/>
      <c r="AM6" s="92"/>
      <c r="AN6" s="92"/>
      <c r="AO6" s="92"/>
      <c r="AP6" s="92"/>
      <c r="AQ6" s="92"/>
      <c r="AR6" s="92"/>
      <c r="AS6" s="124"/>
      <c r="AT6" s="91" t="s">
        <v>45</v>
      </c>
      <c r="AU6" s="92"/>
      <c r="AV6" s="92"/>
      <c r="AW6" s="92"/>
      <c r="AX6" s="92"/>
      <c r="AY6" s="92"/>
      <c r="AZ6" s="92"/>
      <c r="BA6" s="92"/>
      <c r="BB6" s="92"/>
      <c r="BC6" s="92"/>
      <c r="BD6" s="124"/>
      <c r="BE6" s="59"/>
      <c r="BF6" s="59"/>
      <c r="BG6" s="59"/>
      <c r="BH6" s="59"/>
      <c r="BI6" s="59"/>
      <c r="BJ6" s="59"/>
      <c r="BK6" s="59"/>
      <c r="BL6" s="59"/>
    </row>
    <row r="7" spans="1:64" s="11" customFormat="1" ht="15" customHeight="1" x14ac:dyDescent="0.25">
      <c r="E7" s="28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1"/>
      <c r="AK7" s="31"/>
      <c r="AL7" s="31"/>
      <c r="AM7" s="31"/>
      <c r="AN7" s="31"/>
      <c r="AO7" s="31"/>
      <c r="AP7" s="31"/>
      <c r="AQ7" s="31"/>
      <c r="AR7" s="31"/>
      <c r="AS7" s="132" t="s">
        <v>37</v>
      </c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3"/>
      <c r="BE7" s="59"/>
      <c r="BF7" s="59"/>
      <c r="BG7" s="59"/>
      <c r="BH7" s="59"/>
      <c r="BI7" s="59"/>
      <c r="BJ7" s="59"/>
      <c r="BK7" s="59"/>
      <c r="BL7" s="59"/>
    </row>
    <row r="8" spans="1:64" s="11" customFormat="1" x14ac:dyDescent="0.25">
      <c r="E8" s="28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5"/>
      <c r="BE8" s="59"/>
      <c r="BF8" s="59"/>
      <c r="BG8" s="59"/>
      <c r="BH8" s="59"/>
      <c r="BI8" s="59"/>
      <c r="BJ8" s="59"/>
      <c r="BK8" s="59"/>
      <c r="BL8" s="59"/>
    </row>
    <row r="9" spans="1:64" s="11" customFormat="1" x14ac:dyDescent="0.25">
      <c r="E9" s="28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5"/>
      <c r="BE9" s="59"/>
      <c r="BF9" s="59"/>
      <c r="BG9" s="59"/>
      <c r="BH9" s="59"/>
      <c r="BI9" s="59"/>
      <c r="BJ9" s="59"/>
      <c r="BK9" s="59"/>
      <c r="BL9" s="59"/>
    </row>
    <row r="10" spans="1:64" s="11" customFormat="1" ht="15" customHeight="1" x14ac:dyDescent="0.25"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136" t="s">
        <v>111</v>
      </c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29"/>
      <c r="AV10" s="29"/>
      <c r="AW10" s="29"/>
      <c r="AX10" s="29"/>
      <c r="AY10" s="29"/>
      <c r="AZ10" s="29"/>
      <c r="BA10" s="18"/>
      <c r="BB10" s="18"/>
      <c r="BC10" s="18"/>
      <c r="BD10" s="19"/>
      <c r="BE10" s="54"/>
      <c r="BF10" s="54"/>
      <c r="BG10" s="54"/>
      <c r="BH10" s="54"/>
      <c r="BI10" s="54"/>
      <c r="BJ10" s="54"/>
      <c r="BK10" s="54"/>
      <c r="BL10" s="54"/>
    </row>
    <row r="11" spans="1:64" s="11" customFormat="1" x14ac:dyDescent="0.25">
      <c r="E11" s="28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29"/>
      <c r="AV11" s="29"/>
      <c r="AW11" s="29"/>
      <c r="AX11" s="29"/>
      <c r="AY11" s="29"/>
      <c r="AZ11" s="29"/>
      <c r="BA11" s="18"/>
      <c r="BB11" s="18"/>
      <c r="BC11" s="18"/>
      <c r="BD11" s="19"/>
      <c r="BE11" s="54"/>
      <c r="BF11" s="54"/>
      <c r="BG11" s="54"/>
      <c r="BH11" s="54"/>
      <c r="BI11" s="54"/>
      <c r="BJ11" s="54"/>
      <c r="BK11" s="54"/>
      <c r="BL11" s="54"/>
    </row>
    <row r="12" spans="1:64" s="11" customFormat="1" x14ac:dyDescent="0.25">
      <c r="E12" s="28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29"/>
      <c r="AV12" s="29"/>
      <c r="AW12" s="29"/>
      <c r="AX12" s="29"/>
      <c r="AY12" s="29"/>
      <c r="AZ12" s="29"/>
      <c r="BA12" s="18"/>
      <c r="BB12" s="18"/>
      <c r="BC12" s="18"/>
      <c r="BD12" s="19"/>
      <c r="BE12" s="54"/>
      <c r="BF12" s="54"/>
      <c r="BG12" s="54"/>
      <c r="BH12" s="54"/>
      <c r="BI12" s="54"/>
      <c r="BJ12" s="54"/>
      <c r="BK12" s="54"/>
      <c r="BL12" s="54"/>
    </row>
    <row r="13" spans="1:64" s="11" customFormat="1" x14ac:dyDescent="0.25">
      <c r="E13" s="28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122" t="s">
        <v>36</v>
      </c>
      <c r="AA13" s="123"/>
      <c r="AB13" s="123"/>
      <c r="AC13" s="123"/>
      <c r="AD13" s="123"/>
      <c r="AE13" s="123"/>
      <c r="AF13" s="123"/>
      <c r="AG13" s="123"/>
      <c r="AH13" s="123"/>
      <c r="AI13" s="123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18"/>
      <c r="BB13" s="18"/>
      <c r="BC13" s="18"/>
      <c r="BD13" s="19"/>
      <c r="BE13" s="54"/>
      <c r="BF13" s="54"/>
      <c r="BG13" s="54"/>
      <c r="BH13" s="54"/>
      <c r="BI13" s="54"/>
      <c r="BJ13" s="54"/>
      <c r="BK13" s="54"/>
      <c r="BL13" s="54"/>
    </row>
    <row r="14" spans="1:64" s="11" customFormat="1" x14ac:dyDescent="0.25">
      <c r="E14" s="28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18"/>
      <c r="BB14" s="18"/>
      <c r="BC14" s="18"/>
      <c r="BD14" s="19"/>
      <c r="BE14" s="54"/>
      <c r="BF14" s="54"/>
      <c r="BG14" s="54"/>
      <c r="BH14" s="54"/>
      <c r="BI14" s="54"/>
      <c r="BJ14" s="54"/>
      <c r="BK14" s="54"/>
      <c r="BL14" s="54"/>
    </row>
    <row r="15" spans="1:64" s="11" customFormat="1" x14ac:dyDescent="0.25">
      <c r="E15" s="28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18"/>
      <c r="BB15" s="18"/>
      <c r="BC15" s="18"/>
      <c r="BD15" s="19"/>
      <c r="BE15" s="54"/>
      <c r="BF15" s="54"/>
      <c r="BG15" s="54"/>
      <c r="BH15" s="54"/>
      <c r="BI15" s="54"/>
      <c r="BJ15" s="54"/>
      <c r="BK15" s="54"/>
      <c r="BL15" s="54"/>
    </row>
    <row r="16" spans="1:64" s="11" customFormat="1" x14ac:dyDescent="0.25">
      <c r="E16" s="28"/>
      <c r="F16" s="29"/>
      <c r="G16" s="29"/>
      <c r="H16" s="29"/>
      <c r="I16" s="29"/>
      <c r="J16" s="29"/>
      <c r="K16" s="29"/>
      <c r="L16" s="29"/>
      <c r="M16" s="29"/>
      <c r="N16" s="29"/>
      <c r="O16" s="120" t="s">
        <v>40</v>
      </c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18"/>
      <c r="BB16" s="18"/>
      <c r="BC16" s="18"/>
      <c r="BD16" s="19"/>
      <c r="BE16" s="54"/>
      <c r="BF16" s="54"/>
      <c r="BG16" s="54"/>
      <c r="BH16" s="54"/>
      <c r="BI16" s="54"/>
      <c r="BJ16" s="54"/>
      <c r="BK16" s="54"/>
      <c r="BL16" s="54"/>
    </row>
    <row r="17" spans="2:66" s="11" customFormat="1" x14ac:dyDescent="0.25">
      <c r="E17" s="28"/>
      <c r="F17" s="29"/>
      <c r="G17" s="29"/>
      <c r="H17" s="29"/>
      <c r="I17" s="29"/>
      <c r="J17" s="29"/>
      <c r="K17" s="29"/>
      <c r="L17" s="29"/>
      <c r="M17" s="29"/>
      <c r="N17" s="29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18"/>
      <c r="BB17" s="18"/>
      <c r="BC17" s="18"/>
      <c r="BD17" s="19"/>
      <c r="BE17" s="54"/>
      <c r="BF17" s="54"/>
      <c r="BG17" s="54"/>
      <c r="BH17" s="54"/>
      <c r="BI17" s="54"/>
      <c r="BJ17" s="54"/>
      <c r="BK17" s="54"/>
      <c r="BL17" s="54"/>
    </row>
    <row r="18" spans="2:66" s="11" customFormat="1" x14ac:dyDescent="0.25"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18"/>
      <c r="BB18" s="18"/>
      <c r="BC18" s="18"/>
      <c r="BD18" s="19"/>
      <c r="BE18" s="54"/>
      <c r="BF18" s="54"/>
      <c r="BG18" s="54"/>
      <c r="BH18" s="54"/>
      <c r="BI18" s="54"/>
      <c r="BJ18" s="54"/>
      <c r="BK18" s="54"/>
      <c r="BL18" s="54"/>
    </row>
    <row r="19" spans="2:66" s="11" customFormat="1" x14ac:dyDescent="0.25">
      <c r="E19" s="117" t="s">
        <v>35</v>
      </c>
      <c r="F19" s="118"/>
      <c r="G19" s="118"/>
      <c r="H19" s="118"/>
      <c r="I19" s="118"/>
      <c r="J19" s="118"/>
      <c r="K19" s="118"/>
      <c r="L19" s="118"/>
      <c r="M19" s="118"/>
      <c r="N19" s="118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18"/>
      <c r="BB19" s="18"/>
      <c r="BC19" s="18"/>
      <c r="BD19" s="19"/>
      <c r="BE19" s="54"/>
      <c r="BF19" s="54"/>
      <c r="BG19" s="54"/>
      <c r="BH19" s="54"/>
      <c r="BI19" s="54"/>
      <c r="BJ19" s="54"/>
      <c r="BK19" s="54"/>
      <c r="BL19" s="54"/>
    </row>
    <row r="20" spans="2:66" s="11" customFormat="1" x14ac:dyDescent="0.25">
      <c r="E20" s="119"/>
      <c r="F20" s="118"/>
      <c r="G20" s="118"/>
      <c r="H20" s="118"/>
      <c r="I20" s="118"/>
      <c r="J20" s="118"/>
      <c r="K20" s="118"/>
      <c r="L20" s="118"/>
      <c r="M20" s="118"/>
      <c r="N20" s="118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18"/>
      <c r="BB20" s="18"/>
      <c r="BC20" s="18"/>
      <c r="BD20" s="19"/>
      <c r="BE20" s="54"/>
      <c r="BF20" s="54"/>
      <c r="BG20" s="54"/>
      <c r="BH20" s="54"/>
      <c r="BI20" s="54"/>
      <c r="BJ20" s="54"/>
      <c r="BK20" s="54"/>
      <c r="BL20" s="54"/>
    </row>
    <row r="21" spans="2:66" s="11" customFormat="1" x14ac:dyDescent="0.25">
      <c r="E21" s="119"/>
      <c r="F21" s="118"/>
      <c r="G21" s="118"/>
      <c r="H21" s="118"/>
      <c r="I21" s="118"/>
      <c r="J21" s="118"/>
      <c r="K21" s="118"/>
      <c r="L21" s="118"/>
      <c r="M21" s="118"/>
      <c r="N21" s="118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18"/>
      <c r="BB21" s="18"/>
      <c r="BC21" s="18"/>
      <c r="BD21" s="19"/>
      <c r="BE21" s="54"/>
      <c r="BF21" s="54"/>
      <c r="BG21" s="54"/>
      <c r="BH21" s="54"/>
      <c r="BI21" s="54"/>
      <c r="BJ21" s="54"/>
      <c r="BK21" s="54"/>
      <c r="BL21" s="54"/>
    </row>
    <row r="22" spans="2:66" x14ac:dyDescent="0.25">
      <c r="E22" s="17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 t="s">
        <v>68</v>
      </c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9"/>
      <c r="BE22" s="54"/>
      <c r="BF22" s="54"/>
      <c r="BG22" s="54"/>
      <c r="BH22" s="54"/>
      <c r="BI22" s="54"/>
      <c r="BJ22" s="54"/>
      <c r="BK22" s="54"/>
      <c r="BL22" s="54"/>
    </row>
    <row r="23" spans="2:66" x14ac:dyDescent="0.25">
      <c r="B23" s="18"/>
      <c r="C23" s="18"/>
      <c r="D23" s="18"/>
      <c r="E23" s="33"/>
      <c r="F23" s="24"/>
      <c r="G23" s="24"/>
      <c r="H23" s="24"/>
      <c r="I23" s="24"/>
      <c r="J23" s="24"/>
      <c r="K23" s="24"/>
      <c r="L23" s="24"/>
      <c r="M23" s="24"/>
      <c r="N23" s="32"/>
      <c r="O23" s="33"/>
      <c r="P23" s="24"/>
      <c r="Q23" s="24"/>
      <c r="R23" s="24"/>
      <c r="S23" s="24"/>
      <c r="T23" s="24"/>
      <c r="U23" s="24"/>
      <c r="V23" s="24"/>
      <c r="W23" s="24"/>
      <c r="X23" s="24"/>
      <c r="Y23" s="32"/>
      <c r="Z23" s="24"/>
      <c r="AA23" s="24"/>
      <c r="AB23" s="24"/>
      <c r="AC23" s="24"/>
      <c r="AD23" s="24"/>
      <c r="AE23" s="24"/>
      <c r="AF23" s="24"/>
      <c r="AG23" s="24"/>
      <c r="AH23" s="24"/>
      <c r="AI23" s="32"/>
      <c r="AJ23" s="24"/>
      <c r="AK23" s="24"/>
      <c r="AL23" s="24"/>
      <c r="AM23" s="24"/>
      <c r="AN23" s="24"/>
      <c r="AO23" s="24"/>
      <c r="AP23" s="24"/>
      <c r="AQ23" s="24"/>
      <c r="AR23" s="34"/>
      <c r="AS23" s="35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36"/>
      <c r="BE23" s="54"/>
      <c r="BF23" s="54"/>
      <c r="BG23" s="54"/>
      <c r="BH23" s="54"/>
      <c r="BI23" s="54"/>
      <c r="BJ23" s="54"/>
      <c r="BK23" s="54"/>
      <c r="BL23" s="54"/>
    </row>
    <row r="24" spans="2:66" x14ac:dyDescent="0.25">
      <c r="B24" s="18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9"/>
      <c r="O24" s="17"/>
      <c r="P24" s="18"/>
      <c r="Q24" s="18"/>
      <c r="R24" s="18"/>
      <c r="S24" s="18"/>
      <c r="T24" s="18"/>
      <c r="U24" s="18"/>
      <c r="V24" s="18"/>
      <c r="W24" s="18"/>
      <c r="X24" s="18"/>
      <c r="Y24" s="19"/>
      <c r="Z24" s="18"/>
      <c r="AA24" s="18"/>
      <c r="AB24" s="18"/>
      <c r="AC24" s="18"/>
      <c r="AD24" s="18"/>
      <c r="AE24" s="18"/>
      <c r="AF24" s="18"/>
      <c r="AG24" s="18"/>
      <c r="AH24" s="18"/>
      <c r="AI24" s="19"/>
      <c r="AJ24" s="18"/>
      <c r="AK24" s="18"/>
      <c r="AL24" s="18"/>
      <c r="AM24" s="18"/>
      <c r="AN24" s="18"/>
      <c r="AO24" s="18"/>
      <c r="AP24" s="18"/>
      <c r="AQ24" s="18"/>
      <c r="AR24" s="57"/>
      <c r="AS24" s="5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23"/>
      <c r="BE24" s="54"/>
      <c r="BF24" s="54"/>
      <c r="BG24" s="54"/>
      <c r="BH24" s="54"/>
      <c r="BI24" s="54"/>
      <c r="BJ24" s="54"/>
      <c r="BK24" s="54"/>
      <c r="BL24" s="54"/>
    </row>
    <row r="25" spans="2:66" x14ac:dyDescent="0.25">
      <c r="D25" s="110">
        <v>0.6</v>
      </c>
      <c r="E25" s="110"/>
      <c r="N25" s="110">
        <v>0.7</v>
      </c>
      <c r="O25" s="110"/>
      <c r="Y25" s="110">
        <v>0.83</v>
      </c>
      <c r="Z25" s="110"/>
      <c r="AI25" s="110">
        <v>0.93</v>
      </c>
      <c r="AJ25" s="110"/>
      <c r="AQ25" s="145">
        <v>1</v>
      </c>
      <c r="AR25" s="145"/>
      <c r="AS25" s="16"/>
      <c r="AT25" s="126">
        <v>1.03</v>
      </c>
      <c r="AU25" s="126"/>
      <c r="BB25" s="110"/>
      <c r="BC25" s="110"/>
      <c r="BL25" s="110"/>
      <c r="BM25" s="110"/>
    </row>
    <row r="26" spans="2:66" x14ac:dyDescent="0.25">
      <c r="BB26" s="39"/>
      <c r="BC26" s="39"/>
    </row>
    <row r="27" spans="2:66" ht="15" customHeight="1" x14ac:dyDescent="0.25">
      <c r="N27" s="93">
        <f>P48/(70/100)</f>
        <v>3.9682539682539689E-3</v>
      </c>
      <c r="O27" s="94"/>
      <c r="Y27" s="93">
        <f>P48/(83/100)</f>
        <v>3.3467202141900941E-3</v>
      </c>
      <c r="Z27" s="94"/>
      <c r="AI27" s="93">
        <f>P48/(93/100)</f>
        <v>2.9868578255675031E-3</v>
      </c>
      <c r="AJ27" s="94"/>
      <c r="AQ27" s="104">
        <f>P48</f>
        <v>2.7777777777777779E-3</v>
      </c>
      <c r="AR27" s="105"/>
      <c r="AT27" s="93">
        <f>P48/(103/100)</f>
        <v>2.6968716289104641E-3</v>
      </c>
      <c r="AU27" s="99"/>
      <c r="BB27" s="39"/>
      <c r="BC27" s="39"/>
      <c r="BJ27" s="18"/>
      <c r="BK27" s="18"/>
      <c r="BL27" s="18"/>
      <c r="BM27" s="18"/>
      <c r="BN27" s="18"/>
    </row>
    <row r="28" spans="2:66" x14ac:dyDescent="0.25">
      <c r="N28" s="95"/>
      <c r="O28" s="96"/>
      <c r="Y28" s="95"/>
      <c r="Z28" s="96"/>
      <c r="AI28" s="95"/>
      <c r="AJ28" s="96"/>
      <c r="AQ28" s="106"/>
      <c r="AR28" s="107"/>
      <c r="AT28" s="100"/>
      <c r="AU28" s="101"/>
      <c r="BB28" s="39"/>
      <c r="BC28" s="39"/>
      <c r="BJ28" s="18"/>
      <c r="BK28" s="18"/>
      <c r="BL28" s="18"/>
      <c r="BM28" s="18"/>
      <c r="BN28" s="18"/>
    </row>
    <row r="29" spans="2:66" x14ac:dyDescent="0.25">
      <c r="N29" s="95"/>
      <c r="O29" s="96"/>
      <c r="Y29" s="95"/>
      <c r="Z29" s="96"/>
      <c r="AI29" s="95"/>
      <c r="AJ29" s="96"/>
      <c r="AQ29" s="106"/>
      <c r="AR29" s="107"/>
      <c r="AT29" s="100"/>
      <c r="AU29" s="101"/>
      <c r="BB29" s="39"/>
      <c r="BC29" s="39"/>
      <c r="BJ29" s="18"/>
      <c r="BK29" s="18"/>
      <c r="BL29" s="18"/>
      <c r="BM29" s="18"/>
      <c r="BN29" s="18"/>
    </row>
    <row r="30" spans="2:66" x14ac:dyDescent="0.25">
      <c r="N30" s="95"/>
      <c r="O30" s="96"/>
      <c r="Y30" s="95"/>
      <c r="Z30" s="96"/>
      <c r="AI30" s="95"/>
      <c r="AJ30" s="96"/>
      <c r="AQ30" s="106"/>
      <c r="AR30" s="107"/>
      <c r="AT30" s="100"/>
      <c r="AU30" s="101"/>
      <c r="BB30" s="39"/>
      <c r="BC30" s="39"/>
      <c r="BJ30" s="128"/>
      <c r="BK30" s="128"/>
      <c r="BL30" s="128"/>
      <c r="BM30" s="18"/>
      <c r="BN30" s="18"/>
    </row>
    <row r="31" spans="2:66" x14ac:dyDescent="0.25">
      <c r="N31" s="95"/>
      <c r="O31" s="96"/>
      <c r="Y31" s="95"/>
      <c r="Z31" s="96"/>
      <c r="AI31" s="95"/>
      <c r="AJ31" s="96"/>
      <c r="AQ31" s="106"/>
      <c r="AR31" s="107"/>
      <c r="AT31" s="100"/>
      <c r="AU31" s="101"/>
      <c r="BB31" s="39"/>
      <c r="BC31" s="39"/>
      <c r="BJ31" s="128"/>
      <c r="BK31" s="128"/>
      <c r="BL31" s="128"/>
      <c r="BM31" s="18"/>
      <c r="BN31" s="18"/>
    </row>
    <row r="32" spans="2:66" x14ac:dyDescent="0.25">
      <c r="N32" s="97"/>
      <c r="O32" s="98"/>
      <c r="Y32" s="97"/>
      <c r="Z32" s="98"/>
      <c r="AI32" s="97"/>
      <c r="AJ32" s="98"/>
      <c r="AQ32" s="108"/>
      <c r="AR32" s="109"/>
      <c r="AT32" s="102"/>
      <c r="AU32" s="103"/>
      <c r="BB32" s="39"/>
      <c r="BC32" s="39"/>
      <c r="BJ32" s="128"/>
      <c r="BK32" s="128"/>
      <c r="BL32" s="128"/>
      <c r="BM32" s="18"/>
      <c r="BN32" s="18"/>
    </row>
    <row r="33" spans="1:72" x14ac:dyDescent="0.25">
      <c r="BJ33" s="18"/>
      <c r="BK33" s="18"/>
      <c r="BL33" s="18"/>
      <c r="BM33" s="18"/>
      <c r="BN33" s="18"/>
    </row>
    <row r="34" spans="1:72" x14ac:dyDescent="0.25">
      <c r="A34" s="64" t="s">
        <v>123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3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1"/>
      <c r="BJ34" s="18"/>
      <c r="BK34" s="18"/>
      <c r="BL34" s="18"/>
      <c r="BM34" s="18"/>
      <c r="BN34" s="18"/>
    </row>
    <row r="35" spans="1:72" s="39" customFormat="1" x14ac:dyDescent="0.25">
      <c r="A35" s="154" t="s">
        <v>124</v>
      </c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3"/>
      <c r="Z35" s="152"/>
      <c r="AA35" s="152"/>
      <c r="AB35" s="152"/>
      <c r="AC35" s="153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3"/>
      <c r="BJ35" s="18"/>
      <c r="BK35" s="18"/>
      <c r="BL35" s="18"/>
      <c r="BM35" s="18"/>
      <c r="BN35" s="18"/>
    </row>
    <row r="36" spans="1:72" s="39" customFormat="1" x14ac:dyDescent="0.25">
      <c r="A36" s="156" t="s">
        <v>125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9"/>
      <c r="BJ36" s="18"/>
      <c r="BK36" s="18"/>
      <c r="BL36" s="18"/>
      <c r="BM36" s="18"/>
      <c r="BN36" s="18"/>
    </row>
    <row r="38" spans="1:72" x14ac:dyDescent="0.25">
      <c r="A38" s="21" t="s">
        <v>38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2"/>
      <c r="P38" s="65" t="s">
        <v>115</v>
      </c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71" t="s">
        <v>65</v>
      </c>
      <c r="AU38" s="71"/>
      <c r="AV38" s="71"/>
      <c r="AW38" s="71"/>
      <c r="AX38" s="71"/>
      <c r="AY38" s="71"/>
      <c r="AZ38" s="71" t="s">
        <v>66</v>
      </c>
      <c r="BA38" s="71"/>
      <c r="BB38" s="71"/>
      <c r="BC38" s="71"/>
      <c r="BD38" s="71"/>
      <c r="BE38" s="71"/>
      <c r="BI38" s="71" t="s">
        <v>46</v>
      </c>
      <c r="BJ38" s="71"/>
      <c r="BK38" s="71"/>
      <c r="BL38" s="71"/>
      <c r="BM38" s="71"/>
      <c r="BN38" s="71"/>
    </row>
    <row r="39" spans="1:72" x14ac:dyDescent="0.25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9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9"/>
      <c r="AI39" s="71" t="s">
        <v>47</v>
      </c>
      <c r="AJ39" s="71"/>
      <c r="AK39" s="71"/>
      <c r="AL39" s="71"/>
      <c r="AM39" s="71"/>
      <c r="AN39" s="71" t="s">
        <v>48</v>
      </c>
      <c r="AO39" s="71"/>
      <c r="AP39" s="71"/>
      <c r="AQ39" s="71" t="s">
        <v>49</v>
      </c>
      <c r="AR39" s="71"/>
      <c r="AS39" s="71"/>
      <c r="AT39" s="76" t="s">
        <v>57</v>
      </c>
      <c r="AU39" s="76"/>
      <c r="AV39" s="76"/>
      <c r="AW39" s="76" t="s">
        <v>50</v>
      </c>
      <c r="AX39" s="76"/>
      <c r="AY39" s="76"/>
      <c r="AZ39" s="127"/>
      <c r="BA39" s="127"/>
      <c r="BB39" s="127"/>
      <c r="BC39" s="127"/>
      <c r="BD39" s="127"/>
      <c r="BE39" s="127"/>
      <c r="BI39" s="71" t="s">
        <v>57</v>
      </c>
      <c r="BJ39" s="71"/>
      <c r="BK39" s="71"/>
      <c r="BL39" s="71" t="s">
        <v>50</v>
      </c>
      <c r="BM39" s="71"/>
      <c r="BN39" s="71"/>
    </row>
    <row r="40" spans="1:72" x14ac:dyDescent="0.25">
      <c r="A40" s="17" t="s">
        <v>39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9"/>
      <c r="P40" s="111">
        <v>8.3333333333333332E-3</v>
      </c>
      <c r="Q40" s="111"/>
      <c r="R40" s="111"/>
      <c r="S40" s="41"/>
      <c r="T40" s="41"/>
      <c r="U40" s="41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9"/>
      <c r="AI40" s="85" t="s">
        <v>51</v>
      </c>
      <c r="AJ40" s="85"/>
      <c r="AK40" s="85"/>
      <c r="AL40" s="85"/>
      <c r="AM40" s="37">
        <v>5</v>
      </c>
      <c r="AN40" s="91" t="s">
        <v>114</v>
      </c>
      <c r="AO40" s="92"/>
      <c r="AP40" s="92"/>
      <c r="AQ40" s="92"/>
      <c r="AR40" s="92"/>
      <c r="AS40" s="92"/>
      <c r="AT40" s="113" t="s">
        <v>59</v>
      </c>
      <c r="AU40" s="114"/>
      <c r="AV40" s="139">
        <f>$P$48/(RIGHT(AN40,3)/100)</f>
        <v>2.6968716289104641E-3</v>
      </c>
      <c r="AW40" s="139"/>
      <c r="AX40" s="139"/>
      <c r="AY40" s="140"/>
      <c r="AZ40" s="143" t="s">
        <v>58</v>
      </c>
      <c r="BA40" s="144"/>
      <c r="BB40" s="141">
        <f>60/(AV40*1440)</f>
        <v>15.449999999999998</v>
      </c>
      <c r="BC40" s="141"/>
      <c r="BD40" s="141"/>
      <c r="BE40" s="142"/>
      <c r="BI40" s="70"/>
      <c r="BJ40" s="70"/>
      <c r="BK40" s="70"/>
      <c r="BL40" s="70"/>
      <c r="BM40" s="70"/>
      <c r="BN40" s="70"/>
    </row>
    <row r="41" spans="1:72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9"/>
      <c r="AI41" s="85" t="s">
        <v>52</v>
      </c>
      <c r="AJ41" s="85"/>
      <c r="AK41" s="85"/>
      <c r="AL41" s="85"/>
      <c r="AM41" s="37">
        <v>4</v>
      </c>
      <c r="AN41" s="71">
        <v>93</v>
      </c>
      <c r="AO41" s="71"/>
      <c r="AP41" s="71"/>
      <c r="AQ41" s="71">
        <v>103</v>
      </c>
      <c r="AR41" s="71"/>
      <c r="AS41" s="71"/>
      <c r="AT41" s="72">
        <f>$P$48/(AN41/100)</f>
        <v>2.9868578255675031E-3</v>
      </c>
      <c r="AU41" s="73"/>
      <c r="AV41" s="73"/>
      <c r="AW41" s="72">
        <f>$P$48/(AQ41/100)</f>
        <v>2.6968716289104641E-3</v>
      </c>
      <c r="AX41" s="73"/>
      <c r="AY41" s="73"/>
      <c r="AZ41" s="77">
        <f t="shared" ref="AZ41:AZ42" si="0">60/(AT41*1440)</f>
        <v>13.949999999999998</v>
      </c>
      <c r="BA41" s="77"/>
      <c r="BB41" s="77"/>
      <c r="BC41" s="77">
        <f t="shared" ref="BC41:BC43" si="1">60/(AW41*1440)</f>
        <v>15.449999999999998</v>
      </c>
      <c r="BD41" s="77"/>
      <c r="BE41" s="77"/>
      <c r="BI41" s="70"/>
      <c r="BJ41" s="70"/>
      <c r="BK41" s="70"/>
      <c r="BL41" s="70"/>
      <c r="BM41" s="70"/>
      <c r="BN41" s="70"/>
    </row>
    <row r="42" spans="1:72" x14ac:dyDescent="0.25">
      <c r="A42" s="17" t="s">
        <v>117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9"/>
      <c r="P42" s="90">
        <v>3000</v>
      </c>
      <c r="Q42" s="90"/>
      <c r="R42" s="90"/>
      <c r="S42" s="27"/>
      <c r="T42" s="27"/>
      <c r="U42" s="27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9"/>
      <c r="AI42" s="85" t="s">
        <v>53</v>
      </c>
      <c r="AJ42" s="85"/>
      <c r="AK42" s="85"/>
      <c r="AL42" s="85"/>
      <c r="AM42" s="37">
        <v>3</v>
      </c>
      <c r="AN42" s="71">
        <v>83</v>
      </c>
      <c r="AO42" s="71"/>
      <c r="AP42" s="71"/>
      <c r="AQ42" s="71">
        <v>93</v>
      </c>
      <c r="AR42" s="71"/>
      <c r="AS42" s="71"/>
      <c r="AT42" s="74">
        <f>$P$48/(AN42/100)</f>
        <v>3.3467202141900941E-3</v>
      </c>
      <c r="AU42" s="71"/>
      <c r="AV42" s="71"/>
      <c r="AW42" s="74">
        <f>$P$48/(AQ42/100)</f>
        <v>2.9868578255675031E-3</v>
      </c>
      <c r="AX42" s="71"/>
      <c r="AY42" s="71"/>
      <c r="AZ42" s="77">
        <f t="shared" si="0"/>
        <v>12.45</v>
      </c>
      <c r="BA42" s="77"/>
      <c r="BB42" s="77"/>
      <c r="BC42" s="77">
        <f t="shared" si="1"/>
        <v>13.949999999999998</v>
      </c>
      <c r="BD42" s="77"/>
      <c r="BE42" s="77"/>
      <c r="BI42" s="70"/>
      <c r="BJ42" s="70"/>
      <c r="BK42" s="70"/>
      <c r="BL42" s="70"/>
      <c r="BM42" s="70"/>
      <c r="BN42" s="70"/>
    </row>
    <row r="43" spans="1:72" x14ac:dyDescent="0.25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9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9"/>
      <c r="AI43" s="85" t="s">
        <v>54</v>
      </c>
      <c r="AJ43" s="85"/>
      <c r="AK43" s="85"/>
      <c r="AL43" s="85"/>
      <c r="AM43" s="37">
        <v>2</v>
      </c>
      <c r="AN43" s="71">
        <v>70</v>
      </c>
      <c r="AO43" s="71"/>
      <c r="AP43" s="71"/>
      <c r="AQ43" s="71">
        <v>83</v>
      </c>
      <c r="AR43" s="71"/>
      <c r="AS43" s="71"/>
      <c r="AT43" s="75">
        <f>$P$48/(AN43/100)</f>
        <v>3.9682539682539689E-3</v>
      </c>
      <c r="AU43" s="76"/>
      <c r="AV43" s="76"/>
      <c r="AW43" s="75">
        <f>$P$48/(AQ43/100)</f>
        <v>3.3467202141900941E-3</v>
      </c>
      <c r="AX43" s="76"/>
      <c r="AY43" s="76"/>
      <c r="AZ43" s="77">
        <f t="shared" ref="AZ43" si="2">60/(AT43*1440)</f>
        <v>10.499999999999998</v>
      </c>
      <c r="BA43" s="77"/>
      <c r="BB43" s="77"/>
      <c r="BC43" s="77">
        <f t="shared" si="1"/>
        <v>12.45</v>
      </c>
      <c r="BD43" s="77"/>
      <c r="BE43" s="77"/>
      <c r="BI43" s="70"/>
      <c r="BJ43" s="70"/>
      <c r="BK43" s="70"/>
      <c r="BL43" s="70"/>
      <c r="BM43" s="70"/>
      <c r="BN43" s="70"/>
    </row>
    <row r="44" spans="1:72" x14ac:dyDescent="0.25">
      <c r="A44" s="17" t="s">
        <v>62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9"/>
      <c r="P44" s="116">
        <f>M69</f>
        <v>2.7777777777777775E-3</v>
      </c>
      <c r="Q44" s="116"/>
      <c r="R44" s="116"/>
      <c r="S44" s="18" t="s">
        <v>6</v>
      </c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9"/>
      <c r="AI44" s="85" t="s">
        <v>55</v>
      </c>
      <c r="AJ44" s="85"/>
      <c r="AK44" s="85"/>
      <c r="AL44" s="85"/>
      <c r="AM44" s="37">
        <v>1</v>
      </c>
      <c r="AN44" s="91" t="s">
        <v>113</v>
      </c>
      <c r="AO44" s="92"/>
      <c r="AP44" s="92"/>
      <c r="AQ44" s="92"/>
      <c r="AR44" s="92"/>
      <c r="AS44" s="92"/>
      <c r="AT44" s="137" t="s">
        <v>58</v>
      </c>
      <c r="AU44" s="138"/>
      <c r="AV44" s="129">
        <f>$P$48/(RIGHT(AN44,2)/100)</f>
        <v>3.9682539682539689E-3</v>
      </c>
      <c r="AW44" s="129"/>
      <c r="AX44" s="129"/>
      <c r="AY44" s="130"/>
      <c r="AZ44" s="137" t="s">
        <v>59</v>
      </c>
      <c r="BA44" s="138"/>
      <c r="BB44" s="141">
        <f>60/(AV44*1440)</f>
        <v>10.499999999999998</v>
      </c>
      <c r="BC44" s="141"/>
      <c r="BD44" s="141"/>
      <c r="BE44" s="142"/>
      <c r="BI44" s="70"/>
      <c r="BJ44" s="70"/>
      <c r="BK44" s="70"/>
      <c r="BL44" s="70"/>
      <c r="BM44" s="70"/>
      <c r="BN44" s="70"/>
    </row>
    <row r="45" spans="1:72" s="39" customFormat="1" x14ac:dyDescent="0.25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9"/>
      <c r="P45" s="81">
        <f>M70</f>
        <v>15.000000000000002</v>
      </c>
      <c r="Q45" s="82"/>
      <c r="R45" s="82"/>
      <c r="S45" s="18" t="s">
        <v>21</v>
      </c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9"/>
      <c r="AI45" s="48"/>
      <c r="AJ45" s="48"/>
      <c r="AK45" s="48"/>
      <c r="AL45" s="48"/>
      <c r="AM45" s="18"/>
      <c r="AN45" s="29"/>
      <c r="AO45" s="29"/>
      <c r="AP45" s="29"/>
      <c r="AQ45" s="29"/>
      <c r="AR45" s="29"/>
      <c r="AS45" s="29"/>
      <c r="AT45" s="29"/>
      <c r="AU45" s="29"/>
      <c r="AV45" s="29"/>
      <c r="AW45" s="42"/>
      <c r="AX45" s="29"/>
      <c r="AY45" s="29"/>
      <c r="BB45" s="51"/>
      <c r="BC45" s="51"/>
      <c r="BD45" s="51"/>
      <c r="BE45" s="51"/>
      <c r="BF45" s="51"/>
      <c r="BG45" s="51"/>
    </row>
    <row r="46" spans="1:72" s="26" customFormat="1" x14ac:dyDescent="0.25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9"/>
      <c r="P46" s="61"/>
      <c r="Q46" s="61"/>
      <c r="R46" s="61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9"/>
      <c r="AI46" s="67" t="s">
        <v>56</v>
      </c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9"/>
    </row>
    <row r="47" spans="1:72" s="39" customFormat="1" x14ac:dyDescent="0.25">
      <c r="A47" s="17" t="s">
        <v>67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83">
        <v>15</v>
      </c>
      <c r="Q47" s="84"/>
      <c r="R47" s="84"/>
      <c r="S47" s="18" t="s">
        <v>21</v>
      </c>
      <c r="T47" s="18"/>
      <c r="U47" s="49"/>
      <c r="V47" s="18"/>
      <c r="W47" s="18"/>
      <c r="X47" s="18" t="s">
        <v>64</v>
      </c>
      <c r="Y47" s="18"/>
      <c r="Z47" s="18"/>
      <c r="AA47" s="18"/>
      <c r="AB47" s="89">
        <f>(60/P47)/1440</f>
        <v>2.7777777777777779E-3</v>
      </c>
      <c r="AC47" s="89"/>
      <c r="AD47" s="89"/>
      <c r="AE47" s="18"/>
      <c r="AF47" s="19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40"/>
      <c r="BQ47" s="40"/>
      <c r="BR47" s="40"/>
      <c r="BS47" s="40"/>
      <c r="BT47" s="40"/>
    </row>
    <row r="48" spans="1:72" s="39" customFormat="1" x14ac:dyDescent="0.25">
      <c r="A48" s="33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146">
        <f>AB47</f>
        <v>2.7777777777777779E-3</v>
      </c>
      <c r="Q48" s="147"/>
      <c r="R48" s="147"/>
      <c r="S48" s="24" t="s">
        <v>6</v>
      </c>
      <c r="T48" s="24"/>
      <c r="U48" s="43"/>
      <c r="V48" s="24"/>
      <c r="W48" s="24"/>
      <c r="X48" s="24" t="s">
        <v>63</v>
      </c>
      <c r="Y48" s="24"/>
      <c r="Z48" s="24"/>
      <c r="AA48" s="148"/>
      <c r="AB48" s="149">
        <f>60/(P48*1440)</f>
        <v>15</v>
      </c>
      <c r="AC48" s="149"/>
      <c r="AD48" s="149"/>
      <c r="AE48" s="24"/>
      <c r="AF48" s="32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40"/>
      <c r="BQ48" s="40"/>
      <c r="BR48" s="40"/>
      <c r="BS48" s="40"/>
      <c r="BT48" s="40"/>
    </row>
    <row r="49" spans="1:63" s="26" customFormat="1" x14ac:dyDescent="0.25">
      <c r="P49" s="25"/>
      <c r="Q49" s="25"/>
      <c r="R49" s="25"/>
    </row>
    <row r="50" spans="1:63" s="39" customFormat="1" x14ac:dyDescent="0.25">
      <c r="A50" s="21" t="s">
        <v>107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44"/>
      <c r="Q50" s="44"/>
      <c r="R50" s="44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2"/>
    </row>
    <row r="51" spans="1:63" s="39" customFormat="1" x14ac:dyDescent="0.25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60"/>
      <c r="Q51" s="60"/>
      <c r="R51" s="60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9"/>
    </row>
    <row r="52" spans="1:63" s="39" customFormat="1" x14ac:dyDescent="0.25">
      <c r="A52" s="17" t="s">
        <v>121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60"/>
      <c r="Q52" s="60"/>
      <c r="R52" s="60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9"/>
    </row>
    <row r="53" spans="1:63" s="39" customFormat="1" x14ac:dyDescent="0.25">
      <c r="A53" s="45" t="s">
        <v>118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60"/>
      <c r="Q53" s="60"/>
      <c r="R53" s="60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9"/>
    </row>
    <row r="54" spans="1:63" s="39" customFormat="1" x14ac:dyDescent="0.25">
      <c r="A54" s="45" t="s">
        <v>122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61"/>
      <c r="Q54" s="61"/>
      <c r="R54" s="61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9"/>
    </row>
    <row r="55" spans="1:63" s="39" customFormat="1" x14ac:dyDescent="0.25">
      <c r="A55" s="46" t="s">
        <v>60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47"/>
      <c r="Q55" s="47"/>
      <c r="R55" s="47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32"/>
    </row>
    <row r="56" spans="1:63" s="39" customFormat="1" x14ac:dyDescent="0.25">
      <c r="A56" s="5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42"/>
      <c r="Q56" s="42"/>
      <c r="R56" s="42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63" s="39" customFormat="1" x14ac:dyDescent="0.25">
      <c r="A57" s="55" t="s">
        <v>108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44"/>
      <c r="Q57" s="44"/>
      <c r="R57" s="44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2"/>
    </row>
    <row r="58" spans="1:63" s="39" customFormat="1" x14ac:dyDescent="0.25">
      <c r="A58" s="4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60"/>
      <c r="Q58" s="60"/>
      <c r="R58" s="60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9"/>
    </row>
    <row r="59" spans="1:63" s="39" customFormat="1" x14ac:dyDescent="0.25">
      <c r="A59" s="45" t="s">
        <v>106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60"/>
      <c r="Q59" s="60"/>
      <c r="R59" s="60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9"/>
    </row>
    <row r="60" spans="1:63" s="39" customFormat="1" x14ac:dyDescent="0.25">
      <c r="A60" s="45" t="s">
        <v>119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60"/>
      <c r="Q60" s="60"/>
      <c r="R60" s="60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9"/>
    </row>
    <row r="61" spans="1:63" s="39" customFormat="1" x14ac:dyDescent="0.25">
      <c r="A61" s="46" t="s">
        <v>120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47"/>
      <c r="Q61" s="47"/>
      <c r="R61" s="47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32"/>
    </row>
    <row r="63" spans="1:63" x14ac:dyDescent="0.25">
      <c r="A63" s="86" t="s">
        <v>61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8"/>
    </row>
    <row r="64" spans="1:63" x14ac:dyDescent="0.25">
      <c r="A64" s="85" t="s">
        <v>14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78">
        <f>P40</f>
        <v>8.3333333333333332E-3</v>
      </c>
      <c r="N64" s="78"/>
      <c r="O64" s="78"/>
      <c r="P64" s="30"/>
      <c r="Q64" s="30"/>
    </row>
    <row r="65" spans="1:49" x14ac:dyDescent="0.25">
      <c r="A65" s="85" t="s">
        <v>16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79">
        <f>(HOUR(M64)*3600)+(MINUTE(M64)*60)+SECOND(M64)</f>
        <v>720</v>
      </c>
      <c r="N65" s="79"/>
      <c r="O65" s="79"/>
    </row>
    <row r="66" spans="1:49" x14ac:dyDescent="0.25">
      <c r="A66" s="85" t="s">
        <v>13</v>
      </c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0">
        <f>P42/1000</f>
        <v>3</v>
      </c>
      <c r="N66" s="80"/>
      <c r="O66" s="80"/>
    </row>
    <row r="67" spans="1:49" x14ac:dyDescent="0.25">
      <c r="A67" s="85" t="s">
        <v>15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0">
        <f>P42</f>
        <v>3000</v>
      </c>
      <c r="N67" s="80"/>
      <c r="O67" s="80"/>
    </row>
    <row r="68" spans="1:49" x14ac:dyDescent="0.25">
      <c r="A68" s="85" t="s">
        <v>18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112">
        <f>M67/M65</f>
        <v>4.166666666666667</v>
      </c>
      <c r="N68" s="112"/>
      <c r="O68" s="112"/>
    </row>
    <row r="69" spans="1:49" x14ac:dyDescent="0.25">
      <c r="A69" s="85" t="s">
        <v>19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113">
        <f>(60/(M68*3.6))/1440</f>
        <v>2.7777777777777775E-3</v>
      </c>
      <c r="N69" s="114"/>
      <c r="O69" s="115"/>
      <c r="AU69" s="53" t="s">
        <v>112</v>
      </c>
    </row>
    <row r="70" spans="1:49" x14ac:dyDescent="0.25">
      <c r="A70" s="85" t="s">
        <v>20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112">
        <f>M68*3.6</f>
        <v>15.000000000000002</v>
      </c>
      <c r="N70" s="112"/>
      <c r="O70" s="112"/>
      <c r="AW70" s="53"/>
    </row>
    <row r="75" spans="1:49" x14ac:dyDescent="0.25">
      <c r="A75" s="2"/>
    </row>
  </sheetData>
  <mergeCells count="114">
    <mergeCell ref="AN40:AS40"/>
    <mergeCell ref="BJ30:BL30"/>
    <mergeCell ref="BJ31:BL31"/>
    <mergeCell ref="BJ32:BL32"/>
    <mergeCell ref="AV44:AY44"/>
    <mergeCell ref="AY5:BD5"/>
    <mergeCell ref="AS7:BD9"/>
    <mergeCell ref="AT4:BD4"/>
    <mergeCell ref="AT6:BD6"/>
    <mergeCell ref="AJ10:AT12"/>
    <mergeCell ref="BC43:BE43"/>
    <mergeCell ref="AZ43:BB43"/>
    <mergeCell ref="AZ41:BB41"/>
    <mergeCell ref="AZ42:BB42"/>
    <mergeCell ref="AU5:AX5"/>
    <mergeCell ref="AT44:AU44"/>
    <mergeCell ref="AV40:AY40"/>
    <mergeCell ref="AT40:AU40"/>
    <mergeCell ref="BB44:BE44"/>
    <mergeCell ref="AZ44:BA44"/>
    <mergeCell ref="BB40:BE40"/>
    <mergeCell ref="AZ40:BA40"/>
    <mergeCell ref="BL25:BM25"/>
    <mergeCell ref="AQ25:AR25"/>
    <mergeCell ref="AT25:AU25"/>
    <mergeCell ref="AN39:AP39"/>
    <mergeCell ref="AQ39:AS39"/>
    <mergeCell ref="AT39:AV39"/>
    <mergeCell ref="AW39:AY39"/>
    <mergeCell ref="BB25:BC25"/>
    <mergeCell ref="AZ39:BB39"/>
    <mergeCell ref="BC39:BE39"/>
    <mergeCell ref="AZ38:BE38"/>
    <mergeCell ref="E4:Y4"/>
    <mergeCell ref="Z4:AS4"/>
    <mergeCell ref="E19:N21"/>
    <mergeCell ref="O16:Y18"/>
    <mergeCell ref="Z13:AI15"/>
    <mergeCell ref="E6:N6"/>
    <mergeCell ref="O6:Y6"/>
    <mergeCell ref="Z6:AI6"/>
    <mergeCell ref="AJ6:AS6"/>
    <mergeCell ref="E5:N5"/>
    <mergeCell ref="O5:AI5"/>
    <mergeCell ref="AJ5:AT5"/>
    <mergeCell ref="N27:O32"/>
    <mergeCell ref="Y27:Z32"/>
    <mergeCell ref="AI27:AJ32"/>
    <mergeCell ref="AT27:AU32"/>
    <mergeCell ref="AQ27:AR32"/>
    <mergeCell ref="N25:O25"/>
    <mergeCell ref="Y25:Z25"/>
    <mergeCell ref="AI25:AJ25"/>
    <mergeCell ref="A70:L70"/>
    <mergeCell ref="A69:L69"/>
    <mergeCell ref="P38:AF38"/>
    <mergeCell ref="P40:R40"/>
    <mergeCell ref="AI39:AM39"/>
    <mergeCell ref="AI40:AL40"/>
    <mergeCell ref="D25:E25"/>
    <mergeCell ref="A68:L68"/>
    <mergeCell ref="A67:L67"/>
    <mergeCell ref="A66:L66"/>
    <mergeCell ref="A65:L65"/>
    <mergeCell ref="A64:L64"/>
    <mergeCell ref="M68:O68"/>
    <mergeCell ref="M69:O69"/>
    <mergeCell ref="M70:O70"/>
    <mergeCell ref="P44:R44"/>
    <mergeCell ref="M64:O64"/>
    <mergeCell ref="M65:O65"/>
    <mergeCell ref="M66:O66"/>
    <mergeCell ref="M67:O67"/>
    <mergeCell ref="P45:R45"/>
    <mergeCell ref="P47:R47"/>
    <mergeCell ref="AQ41:AS41"/>
    <mergeCell ref="AQ42:AS42"/>
    <mergeCell ref="AQ43:AS43"/>
    <mergeCell ref="AI41:AL41"/>
    <mergeCell ref="AI42:AL42"/>
    <mergeCell ref="AI43:AL43"/>
    <mergeCell ref="AI44:AL44"/>
    <mergeCell ref="AN41:AP41"/>
    <mergeCell ref="AN42:AP42"/>
    <mergeCell ref="AN43:AP43"/>
    <mergeCell ref="A63:O63"/>
    <mergeCell ref="AB48:AD48"/>
    <mergeCell ref="AB47:AD47"/>
    <mergeCell ref="P42:R42"/>
    <mergeCell ref="P48:R48"/>
    <mergeCell ref="AN44:AS44"/>
    <mergeCell ref="AI46:BO46"/>
    <mergeCell ref="BI41:BK41"/>
    <mergeCell ref="BI42:BK42"/>
    <mergeCell ref="BI43:BK43"/>
    <mergeCell ref="BI44:BK44"/>
    <mergeCell ref="BL40:BN40"/>
    <mergeCell ref="BL41:BN41"/>
    <mergeCell ref="BL42:BN42"/>
    <mergeCell ref="BL43:BN43"/>
    <mergeCell ref="BL44:BN44"/>
    <mergeCell ref="AT38:AY38"/>
    <mergeCell ref="BI39:BK39"/>
    <mergeCell ref="BL39:BN39"/>
    <mergeCell ref="BI38:BN38"/>
    <mergeCell ref="BI40:BK40"/>
    <mergeCell ref="AW41:AY41"/>
    <mergeCell ref="AW42:AY42"/>
    <mergeCell ref="AW43:AY43"/>
    <mergeCell ref="AT41:AV41"/>
    <mergeCell ref="AT42:AV42"/>
    <mergeCell ref="AT43:AV43"/>
    <mergeCell ref="BC41:BE41"/>
    <mergeCell ref="BC42:BE42"/>
  </mergeCells>
  <pageMargins left="0.7" right="0.7" top="0.78740157499999996" bottom="0.78740157499999996" header="0.3" footer="0.3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10" sqref="B10"/>
    </sheetView>
  </sheetViews>
  <sheetFormatPr baseColWidth="10" defaultRowHeight="15" x14ac:dyDescent="0.25"/>
  <cols>
    <col min="1" max="5" width="13.7109375" customWidth="1"/>
  </cols>
  <sheetData>
    <row r="1" spans="1:5" x14ac:dyDescent="0.25">
      <c r="A1" s="13" t="s">
        <v>105</v>
      </c>
    </row>
    <row r="3" spans="1:5" x14ac:dyDescent="0.25">
      <c r="A3" s="14" t="s">
        <v>69</v>
      </c>
      <c r="B3" s="56" t="s">
        <v>70</v>
      </c>
      <c r="C3" s="56" t="s">
        <v>71</v>
      </c>
      <c r="D3" s="56" t="s">
        <v>72</v>
      </c>
      <c r="E3" s="56" t="s">
        <v>73</v>
      </c>
    </row>
    <row r="4" spans="1:5" x14ac:dyDescent="0.25">
      <c r="A4" s="14" t="s">
        <v>74</v>
      </c>
      <c r="B4" s="52" t="s">
        <v>79</v>
      </c>
      <c r="C4" s="52" t="s">
        <v>84</v>
      </c>
      <c r="D4" s="52" t="s">
        <v>89</v>
      </c>
      <c r="E4" s="52" t="s">
        <v>80</v>
      </c>
    </row>
    <row r="5" spans="1:5" x14ac:dyDescent="0.25">
      <c r="A5" s="14" t="s">
        <v>75</v>
      </c>
      <c r="B5" s="52" t="s">
        <v>80</v>
      </c>
      <c r="C5" s="52" t="s">
        <v>85</v>
      </c>
      <c r="D5" s="52" t="s">
        <v>90</v>
      </c>
      <c r="E5" s="52" t="s">
        <v>81</v>
      </c>
    </row>
    <row r="6" spans="1:5" x14ac:dyDescent="0.25">
      <c r="A6" s="14" t="s">
        <v>76</v>
      </c>
      <c r="B6" s="52" t="s">
        <v>81</v>
      </c>
      <c r="C6" s="52" t="s">
        <v>86</v>
      </c>
      <c r="D6" s="52" t="s">
        <v>91</v>
      </c>
      <c r="E6" s="52" t="s">
        <v>82</v>
      </c>
    </row>
    <row r="7" spans="1:5" x14ac:dyDescent="0.25">
      <c r="A7" s="14" t="s">
        <v>77</v>
      </c>
      <c r="B7" s="52" t="s">
        <v>82</v>
      </c>
      <c r="C7" s="52" t="s">
        <v>87</v>
      </c>
      <c r="D7" s="52" t="s">
        <v>92</v>
      </c>
      <c r="E7" s="52" t="s">
        <v>94</v>
      </c>
    </row>
    <row r="8" spans="1:5" x14ac:dyDescent="0.25">
      <c r="A8" s="14" t="s">
        <v>78</v>
      </c>
      <c r="B8" s="52" t="s">
        <v>83</v>
      </c>
      <c r="C8" s="52" t="s">
        <v>88</v>
      </c>
      <c r="D8" s="52" t="s">
        <v>93</v>
      </c>
      <c r="E8" s="52" t="s">
        <v>95</v>
      </c>
    </row>
    <row r="11" spans="1:5" x14ac:dyDescent="0.25">
      <c r="A11" s="14" t="s">
        <v>96</v>
      </c>
      <c r="B11" s="56" t="s">
        <v>70</v>
      </c>
      <c r="C11" s="56" t="s">
        <v>71</v>
      </c>
      <c r="D11" s="56" t="s">
        <v>72</v>
      </c>
      <c r="E11" s="56" t="s">
        <v>73</v>
      </c>
    </row>
    <row r="12" spans="1:5" x14ac:dyDescent="0.25">
      <c r="A12" s="14" t="s">
        <v>74</v>
      </c>
      <c r="B12" s="52" t="s">
        <v>97</v>
      </c>
      <c r="C12" s="52" t="s">
        <v>89</v>
      </c>
      <c r="D12" s="52" t="s">
        <v>99</v>
      </c>
      <c r="E12" s="52" t="s">
        <v>98</v>
      </c>
    </row>
    <row r="13" spans="1:5" x14ac:dyDescent="0.25">
      <c r="A13" s="14" t="s">
        <v>75</v>
      </c>
      <c r="B13" s="52" t="s">
        <v>98</v>
      </c>
      <c r="C13" s="52" t="s">
        <v>81</v>
      </c>
      <c r="D13" s="52" t="s">
        <v>86</v>
      </c>
      <c r="E13" s="52" t="s">
        <v>91</v>
      </c>
    </row>
    <row r="14" spans="1:5" x14ac:dyDescent="0.25">
      <c r="A14" s="14" t="s">
        <v>76</v>
      </c>
      <c r="B14" s="52" t="s">
        <v>86</v>
      </c>
      <c r="C14" s="52" t="s">
        <v>91</v>
      </c>
      <c r="D14" s="52" t="s">
        <v>100</v>
      </c>
      <c r="E14" s="52" t="s">
        <v>92</v>
      </c>
    </row>
    <row r="15" spans="1:5" x14ac:dyDescent="0.25">
      <c r="A15" s="14" t="s">
        <v>77</v>
      </c>
      <c r="B15" s="52" t="s">
        <v>87</v>
      </c>
      <c r="C15" s="52" t="s">
        <v>92</v>
      </c>
      <c r="D15" s="52" t="s">
        <v>101</v>
      </c>
      <c r="E15" s="52" t="s">
        <v>103</v>
      </c>
    </row>
    <row r="16" spans="1:5" x14ac:dyDescent="0.25">
      <c r="A16" s="14" t="s">
        <v>78</v>
      </c>
      <c r="B16" s="52" t="s">
        <v>88</v>
      </c>
      <c r="C16" s="52" t="s">
        <v>93</v>
      </c>
      <c r="D16" s="52" t="s">
        <v>102</v>
      </c>
      <c r="E16" s="52" t="s">
        <v>104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>
      <selection activeCell="C30" sqref="C30"/>
    </sheetView>
  </sheetViews>
  <sheetFormatPr baseColWidth="10" defaultRowHeight="15" x14ac:dyDescent="0.25"/>
  <cols>
    <col min="1" max="1" width="4.42578125" bestFit="1" customWidth="1"/>
    <col min="2" max="2" width="5.7109375" style="2" bestFit="1" customWidth="1"/>
    <col min="3" max="3" width="13.5703125" style="2" bestFit="1" customWidth="1"/>
    <col min="4" max="4" width="8" bestFit="1" customWidth="1"/>
    <col min="5" max="5" width="16.140625" bestFit="1" customWidth="1"/>
    <col min="6" max="6" width="19.7109375" style="11" bestFit="1" customWidth="1"/>
    <col min="8" max="8" width="5.7109375" bestFit="1" customWidth="1"/>
    <col min="9" max="9" width="4.5703125" style="2" bestFit="1" customWidth="1"/>
    <col min="10" max="10" width="13.5703125" style="2" bestFit="1" customWidth="1"/>
    <col min="11" max="11" width="8" bestFit="1" customWidth="1"/>
    <col min="12" max="12" width="16.140625" bestFit="1" customWidth="1"/>
    <col min="13" max="13" width="19.7109375" bestFit="1" customWidth="1"/>
  </cols>
  <sheetData>
    <row r="1" spans="1:13" x14ac:dyDescent="0.25">
      <c r="A1" s="14" t="s">
        <v>17</v>
      </c>
      <c r="B1" s="15" t="s">
        <v>21</v>
      </c>
      <c r="C1" s="15" t="s">
        <v>22</v>
      </c>
      <c r="D1" s="14" t="s">
        <v>6</v>
      </c>
      <c r="E1" s="14" t="s">
        <v>27</v>
      </c>
      <c r="F1" s="14" t="s">
        <v>28</v>
      </c>
      <c r="H1" s="14" t="s">
        <v>21</v>
      </c>
      <c r="I1" s="15" t="s">
        <v>17</v>
      </c>
      <c r="J1" s="15" t="s">
        <v>22</v>
      </c>
      <c r="K1" s="14" t="s">
        <v>6</v>
      </c>
      <c r="L1" s="14" t="s">
        <v>27</v>
      </c>
      <c r="M1" s="14" t="s">
        <v>28</v>
      </c>
    </row>
    <row r="2" spans="1:13" x14ac:dyDescent="0.25">
      <c r="A2" s="3">
        <v>2</v>
      </c>
      <c r="B2" s="4">
        <f>A2*3.6</f>
        <v>7.2</v>
      </c>
      <c r="C2" s="4">
        <f>60/B2</f>
        <v>8.3333333333333339</v>
      </c>
      <c r="D2" s="5">
        <f>C2/1440</f>
        <v>5.7870370370370376E-3</v>
      </c>
      <c r="E2" s="5">
        <f>0.4*D2</f>
        <v>2.3148148148148151E-3</v>
      </c>
      <c r="F2" s="5">
        <f>0.2*D2</f>
        <v>1.1574074074074076E-3</v>
      </c>
      <c r="H2" s="3">
        <v>7</v>
      </c>
      <c r="I2" s="4">
        <f>H2/3.6</f>
        <v>1.9444444444444444</v>
      </c>
      <c r="J2" s="4">
        <f>60/H2</f>
        <v>8.5714285714285712</v>
      </c>
      <c r="K2" s="5">
        <f>J2/1440</f>
        <v>5.9523809523809521E-3</v>
      </c>
      <c r="L2" s="5">
        <f>0.4*K2</f>
        <v>2.3809523809523812E-3</v>
      </c>
      <c r="M2" s="5">
        <f>0.2*K2</f>
        <v>1.1904761904761906E-3</v>
      </c>
    </row>
    <row r="3" spans="1:13" x14ac:dyDescent="0.25">
      <c r="A3" s="3">
        <v>2.1</v>
      </c>
      <c r="B3" s="4">
        <f t="shared" ref="B3:B66" si="0">A3*3.6</f>
        <v>7.5600000000000005</v>
      </c>
      <c r="C3" s="4">
        <f t="shared" ref="C3:C66" si="1">60/B3</f>
        <v>7.9365079365079358</v>
      </c>
      <c r="D3" s="5">
        <f t="shared" ref="D3:D66" si="2">C3/1440</f>
        <v>5.5114638447971778E-3</v>
      </c>
      <c r="E3" s="5">
        <f t="shared" ref="E3:E66" si="3">0.4*D3</f>
        <v>2.2045855379188711E-3</v>
      </c>
      <c r="F3" s="5">
        <f t="shared" ref="F3:F66" si="4">0.2*D3</f>
        <v>1.1022927689594356E-3</v>
      </c>
      <c r="H3" s="3">
        <v>7.5</v>
      </c>
      <c r="I3" s="4">
        <f t="shared" ref="I3:I60" si="5">H3/3.6</f>
        <v>2.0833333333333335</v>
      </c>
      <c r="J3" s="4">
        <f t="shared" ref="J3:J60" si="6">60/H3</f>
        <v>8</v>
      </c>
      <c r="K3" s="5">
        <f t="shared" ref="K3:K60" si="7">J3/1440</f>
        <v>5.5555555555555558E-3</v>
      </c>
      <c r="L3" s="5">
        <f t="shared" ref="L3:L60" si="8">0.4*K3</f>
        <v>2.2222222222222222E-3</v>
      </c>
      <c r="M3" s="5">
        <f t="shared" ref="M3:M60" si="9">0.2*K3</f>
        <v>1.1111111111111111E-3</v>
      </c>
    </row>
    <row r="4" spans="1:13" x14ac:dyDescent="0.25">
      <c r="A4" s="3">
        <v>2.2000000000000002</v>
      </c>
      <c r="B4" s="4">
        <f t="shared" si="0"/>
        <v>7.9200000000000008</v>
      </c>
      <c r="C4" s="4">
        <f t="shared" si="1"/>
        <v>7.5757575757575752</v>
      </c>
      <c r="D4" s="5">
        <f t="shared" si="2"/>
        <v>5.2609427609427604E-3</v>
      </c>
      <c r="E4" s="5">
        <f t="shared" si="3"/>
        <v>2.1043771043771043E-3</v>
      </c>
      <c r="F4" s="5">
        <f t="shared" si="4"/>
        <v>1.0521885521885522E-3</v>
      </c>
      <c r="H4" s="3">
        <v>8</v>
      </c>
      <c r="I4" s="4">
        <f t="shared" si="5"/>
        <v>2.2222222222222223</v>
      </c>
      <c r="J4" s="4">
        <f t="shared" si="6"/>
        <v>7.5</v>
      </c>
      <c r="K4" s="5">
        <f t="shared" si="7"/>
        <v>5.208333333333333E-3</v>
      </c>
      <c r="L4" s="5">
        <f t="shared" si="8"/>
        <v>2.0833333333333333E-3</v>
      </c>
      <c r="M4" s="5">
        <f t="shared" si="9"/>
        <v>1.0416666666666667E-3</v>
      </c>
    </row>
    <row r="5" spans="1:13" x14ac:dyDescent="0.25">
      <c r="A5" s="3">
        <v>2.2999999999999998</v>
      </c>
      <c r="B5" s="4">
        <f t="shared" si="0"/>
        <v>8.2799999999999994</v>
      </c>
      <c r="C5" s="4">
        <f t="shared" si="1"/>
        <v>7.2463768115942031</v>
      </c>
      <c r="D5" s="5">
        <f t="shared" si="2"/>
        <v>5.0322061191626407E-3</v>
      </c>
      <c r="E5" s="5">
        <f t="shared" si="3"/>
        <v>2.0128824476650562E-3</v>
      </c>
      <c r="F5" s="5">
        <f t="shared" si="4"/>
        <v>1.0064412238325281E-3</v>
      </c>
      <c r="H5" s="3">
        <v>8.5</v>
      </c>
      <c r="I5" s="4">
        <f t="shared" si="5"/>
        <v>2.3611111111111112</v>
      </c>
      <c r="J5" s="4">
        <f t="shared" si="6"/>
        <v>7.0588235294117645</v>
      </c>
      <c r="K5" s="5">
        <f t="shared" si="7"/>
        <v>4.9019607843137254E-3</v>
      </c>
      <c r="L5" s="5">
        <f t="shared" si="8"/>
        <v>1.9607843137254902E-3</v>
      </c>
      <c r="M5" s="5">
        <f t="shared" si="9"/>
        <v>9.8039215686274508E-4</v>
      </c>
    </row>
    <row r="6" spans="1:13" x14ac:dyDescent="0.25">
      <c r="A6" s="3">
        <v>2.4</v>
      </c>
      <c r="B6" s="4">
        <f t="shared" si="0"/>
        <v>8.64</v>
      </c>
      <c r="C6" s="4">
        <f t="shared" si="1"/>
        <v>6.9444444444444438</v>
      </c>
      <c r="D6" s="5">
        <f t="shared" si="2"/>
        <v>4.8225308641975306E-3</v>
      </c>
      <c r="E6" s="5">
        <f t="shared" si="3"/>
        <v>1.9290123456790122E-3</v>
      </c>
      <c r="F6" s="5">
        <f t="shared" si="4"/>
        <v>9.6450617283950612E-4</v>
      </c>
      <c r="H6" s="3">
        <v>9</v>
      </c>
      <c r="I6" s="4">
        <f t="shared" si="5"/>
        <v>2.5</v>
      </c>
      <c r="J6" s="4">
        <f t="shared" si="6"/>
        <v>6.666666666666667</v>
      </c>
      <c r="K6" s="5">
        <f t="shared" si="7"/>
        <v>4.6296296296296302E-3</v>
      </c>
      <c r="L6" s="5">
        <f t="shared" si="8"/>
        <v>1.8518518518518521E-3</v>
      </c>
      <c r="M6" s="5">
        <f t="shared" si="9"/>
        <v>9.2592592592592607E-4</v>
      </c>
    </row>
    <row r="7" spans="1:13" x14ac:dyDescent="0.25">
      <c r="A7" s="3">
        <v>2.5</v>
      </c>
      <c r="B7" s="4">
        <f t="shared" si="0"/>
        <v>9</v>
      </c>
      <c r="C7" s="4">
        <f t="shared" si="1"/>
        <v>6.666666666666667</v>
      </c>
      <c r="D7" s="5">
        <f t="shared" si="2"/>
        <v>4.6296296296296302E-3</v>
      </c>
      <c r="E7" s="5">
        <f t="shared" si="3"/>
        <v>1.8518518518518521E-3</v>
      </c>
      <c r="F7" s="5">
        <f t="shared" si="4"/>
        <v>9.2592592592592607E-4</v>
      </c>
      <c r="H7" s="3">
        <v>9.5</v>
      </c>
      <c r="I7" s="4">
        <f t="shared" si="5"/>
        <v>2.6388888888888888</v>
      </c>
      <c r="J7" s="4">
        <f t="shared" si="6"/>
        <v>6.3157894736842106</v>
      </c>
      <c r="K7" s="5">
        <f t="shared" si="7"/>
        <v>4.3859649122807015E-3</v>
      </c>
      <c r="L7" s="5">
        <f t="shared" si="8"/>
        <v>1.7543859649122807E-3</v>
      </c>
      <c r="M7" s="5">
        <f t="shared" si="9"/>
        <v>8.7719298245614037E-4</v>
      </c>
    </row>
    <row r="8" spans="1:13" x14ac:dyDescent="0.25">
      <c r="A8" s="3">
        <v>2.6</v>
      </c>
      <c r="B8" s="4">
        <f t="shared" si="0"/>
        <v>9.3600000000000012</v>
      </c>
      <c r="C8" s="4">
        <f t="shared" si="1"/>
        <v>6.4102564102564097</v>
      </c>
      <c r="D8" s="5">
        <f t="shared" si="2"/>
        <v>4.4515669515669508E-3</v>
      </c>
      <c r="E8" s="5">
        <f t="shared" si="3"/>
        <v>1.7806267806267804E-3</v>
      </c>
      <c r="F8" s="5">
        <f t="shared" si="4"/>
        <v>8.9031339031339022E-4</v>
      </c>
      <c r="H8" s="3">
        <v>10</v>
      </c>
      <c r="I8" s="4">
        <f t="shared" si="5"/>
        <v>2.7777777777777777</v>
      </c>
      <c r="J8" s="4">
        <f t="shared" si="6"/>
        <v>6</v>
      </c>
      <c r="K8" s="5">
        <f t="shared" si="7"/>
        <v>4.1666666666666666E-3</v>
      </c>
      <c r="L8" s="5">
        <f t="shared" si="8"/>
        <v>1.6666666666666668E-3</v>
      </c>
      <c r="M8" s="5">
        <f t="shared" si="9"/>
        <v>8.3333333333333339E-4</v>
      </c>
    </row>
    <row r="9" spans="1:13" x14ac:dyDescent="0.25">
      <c r="A9" s="3">
        <v>2.7</v>
      </c>
      <c r="B9" s="4">
        <f t="shared" si="0"/>
        <v>9.7200000000000006</v>
      </c>
      <c r="C9" s="4">
        <f t="shared" si="1"/>
        <v>6.1728395061728394</v>
      </c>
      <c r="D9" s="5">
        <f t="shared" si="2"/>
        <v>4.2866941015089165E-3</v>
      </c>
      <c r="E9" s="5">
        <f t="shared" si="3"/>
        <v>1.7146776406035667E-3</v>
      </c>
      <c r="F9" s="5">
        <f t="shared" si="4"/>
        <v>8.5733882030178334E-4</v>
      </c>
      <c r="H9" s="3">
        <v>10.5</v>
      </c>
      <c r="I9" s="4">
        <f t="shared" si="5"/>
        <v>2.9166666666666665</v>
      </c>
      <c r="J9" s="4">
        <f t="shared" si="6"/>
        <v>5.7142857142857144</v>
      </c>
      <c r="K9" s="5">
        <f t="shared" si="7"/>
        <v>3.968253968253968E-3</v>
      </c>
      <c r="L9" s="5">
        <f t="shared" si="8"/>
        <v>1.5873015873015873E-3</v>
      </c>
      <c r="M9" s="5">
        <f t="shared" si="9"/>
        <v>7.9365079365079365E-4</v>
      </c>
    </row>
    <row r="10" spans="1:13" x14ac:dyDescent="0.25">
      <c r="A10" s="3">
        <v>2.8</v>
      </c>
      <c r="B10" s="4">
        <f t="shared" si="0"/>
        <v>10.08</v>
      </c>
      <c r="C10" s="4">
        <f t="shared" si="1"/>
        <v>5.9523809523809526</v>
      </c>
      <c r="D10" s="5">
        <f t="shared" si="2"/>
        <v>4.1335978835978834E-3</v>
      </c>
      <c r="E10" s="5">
        <f t="shared" si="3"/>
        <v>1.6534391534391533E-3</v>
      </c>
      <c r="F10" s="5">
        <f t="shared" si="4"/>
        <v>8.2671957671957667E-4</v>
      </c>
      <c r="H10" s="3">
        <v>11</v>
      </c>
      <c r="I10" s="4">
        <f t="shared" si="5"/>
        <v>3.0555555555555554</v>
      </c>
      <c r="J10" s="4">
        <f t="shared" si="6"/>
        <v>5.4545454545454541</v>
      </c>
      <c r="K10" s="5">
        <f t="shared" si="7"/>
        <v>3.7878787878787876E-3</v>
      </c>
      <c r="L10" s="5">
        <f t="shared" si="8"/>
        <v>1.5151515151515152E-3</v>
      </c>
      <c r="M10" s="5">
        <f t="shared" si="9"/>
        <v>7.5757575757575758E-4</v>
      </c>
    </row>
    <row r="11" spans="1:13" x14ac:dyDescent="0.25">
      <c r="A11" s="3">
        <v>2.9</v>
      </c>
      <c r="B11" s="4">
        <f t="shared" si="0"/>
        <v>10.44</v>
      </c>
      <c r="C11" s="4">
        <f t="shared" si="1"/>
        <v>5.7471264367816097</v>
      </c>
      <c r="D11" s="5">
        <f t="shared" si="2"/>
        <v>3.9910600255427843E-3</v>
      </c>
      <c r="E11" s="5">
        <f t="shared" si="3"/>
        <v>1.5964240102171138E-3</v>
      </c>
      <c r="F11" s="5">
        <f t="shared" si="4"/>
        <v>7.9821200510855688E-4</v>
      </c>
      <c r="H11" s="3">
        <v>11.5</v>
      </c>
      <c r="I11" s="4">
        <f t="shared" si="5"/>
        <v>3.1944444444444442</v>
      </c>
      <c r="J11" s="4">
        <f t="shared" si="6"/>
        <v>5.2173913043478262</v>
      </c>
      <c r="K11" s="5">
        <f t="shared" si="7"/>
        <v>3.6231884057971015E-3</v>
      </c>
      <c r="L11" s="5">
        <f t="shared" si="8"/>
        <v>1.4492753623188406E-3</v>
      </c>
      <c r="M11" s="5">
        <f t="shared" si="9"/>
        <v>7.246376811594203E-4</v>
      </c>
    </row>
    <row r="12" spans="1:13" x14ac:dyDescent="0.25">
      <c r="A12" s="3">
        <v>3</v>
      </c>
      <c r="B12" s="4">
        <f t="shared" si="0"/>
        <v>10.8</v>
      </c>
      <c r="C12" s="4">
        <f t="shared" si="1"/>
        <v>5.5555555555555554</v>
      </c>
      <c r="D12" s="5">
        <f t="shared" si="2"/>
        <v>3.8580246913580245E-3</v>
      </c>
      <c r="E12" s="5">
        <f t="shared" si="3"/>
        <v>1.5432098765432098E-3</v>
      </c>
      <c r="F12" s="5">
        <f t="shared" si="4"/>
        <v>7.716049382716049E-4</v>
      </c>
      <c r="H12" s="3">
        <v>12</v>
      </c>
      <c r="I12" s="4">
        <f t="shared" si="5"/>
        <v>3.333333333333333</v>
      </c>
      <c r="J12" s="4">
        <f t="shared" si="6"/>
        <v>5</v>
      </c>
      <c r="K12" s="5">
        <f t="shared" si="7"/>
        <v>3.472222222222222E-3</v>
      </c>
      <c r="L12" s="5">
        <f t="shared" si="8"/>
        <v>1.3888888888888889E-3</v>
      </c>
      <c r="M12" s="5">
        <f t="shared" si="9"/>
        <v>6.9444444444444447E-4</v>
      </c>
    </row>
    <row r="13" spans="1:13" x14ac:dyDescent="0.25">
      <c r="A13" s="3">
        <v>3.1</v>
      </c>
      <c r="B13" s="4">
        <f t="shared" si="0"/>
        <v>11.16</v>
      </c>
      <c r="C13" s="4">
        <f t="shared" si="1"/>
        <v>5.376344086021505</v>
      </c>
      <c r="D13" s="5">
        <f t="shared" si="2"/>
        <v>3.7335722819593787E-3</v>
      </c>
      <c r="E13" s="5">
        <f t="shared" si="3"/>
        <v>1.4934289127837516E-3</v>
      </c>
      <c r="F13" s="5">
        <f t="shared" si="4"/>
        <v>7.4671445639187578E-4</v>
      </c>
      <c r="H13" s="3">
        <v>12.5</v>
      </c>
      <c r="I13" s="4">
        <f t="shared" si="5"/>
        <v>3.4722222222222223</v>
      </c>
      <c r="J13" s="4">
        <f t="shared" si="6"/>
        <v>4.8</v>
      </c>
      <c r="K13" s="5">
        <f t="shared" si="7"/>
        <v>3.3333333333333331E-3</v>
      </c>
      <c r="L13" s="5">
        <f t="shared" si="8"/>
        <v>1.3333333333333333E-3</v>
      </c>
      <c r="M13" s="5">
        <f t="shared" si="9"/>
        <v>6.6666666666666664E-4</v>
      </c>
    </row>
    <row r="14" spans="1:13" x14ac:dyDescent="0.25">
      <c r="A14" s="3">
        <v>3.2</v>
      </c>
      <c r="B14" s="4">
        <f t="shared" si="0"/>
        <v>11.520000000000001</v>
      </c>
      <c r="C14" s="4">
        <f t="shared" si="1"/>
        <v>5.208333333333333</v>
      </c>
      <c r="D14" s="5">
        <f t="shared" si="2"/>
        <v>3.6168981481481477E-3</v>
      </c>
      <c r="E14" s="5">
        <f t="shared" si="3"/>
        <v>1.4467592592592592E-3</v>
      </c>
      <c r="F14" s="5">
        <f t="shared" si="4"/>
        <v>7.2337962962962959E-4</v>
      </c>
      <c r="H14" s="3">
        <v>13</v>
      </c>
      <c r="I14" s="4">
        <f t="shared" si="5"/>
        <v>3.6111111111111112</v>
      </c>
      <c r="J14" s="4">
        <f t="shared" si="6"/>
        <v>4.615384615384615</v>
      </c>
      <c r="K14" s="5">
        <f t="shared" si="7"/>
        <v>3.205128205128205E-3</v>
      </c>
      <c r="L14" s="5">
        <f t="shared" si="8"/>
        <v>1.2820512820512821E-3</v>
      </c>
      <c r="M14" s="5">
        <f t="shared" si="9"/>
        <v>6.4102564102564103E-4</v>
      </c>
    </row>
    <row r="15" spans="1:13" x14ac:dyDescent="0.25">
      <c r="A15" s="3">
        <v>3.3</v>
      </c>
      <c r="B15" s="4">
        <f t="shared" si="0"/>
        <v>11.879999999999999</v>
      </c>
      <c r="C15" s="4">
        <f t="shared" si="1"/>
        <v>5.0505050505050511</v>
      </c>
      <c r="D15" s="5">
        <f t="shared" si="2"/>
        <v>3.5072951739618411E-3</v>
      </c>
      <c r="E15" s="5">
        <f t="shared" si="3"/>
        <v>1.4029180695847366E-3</v>
      </c>
      <c r="F15" s="5">
        <f t="shared" si="4"/>
        <v>7.0145903479236829E-4</v>
      </c>
      <c r="H15" s="3">
        <v>13.5</v>
      </c>
      <c r="I15" s="4">
        <f t="shared" si="5"/>
        <v>3.75</v>
      </c>
      <c r="J15" s="4">
        <f t="shared" si="6"/>
        <v>4.4444444444444446</v>
      </c>
      <c r="K15" s="5">
        <f t="shared" si="7"/>
        <v>3.08641975308642E-3</v>
      </c>
      <c r="L15" s="5">
        <f t="shared" si="8"/>
        <v>1.2345679012345681E-3</v>
      </c>
      <c r="M15" s="5">
        <f t="shared" si="9"/>
        <v>6.1728395061728405E-4</v>
      </c>
    </row>
    <row r="16" spans="1:13" x14ac:dyDescent="0.25">
      <c r="A16" s="3">
        <v>3.4</v>
      </c>
      <c r="B16" s="4">
        <f t="shared" si="0"/>
        <v>12.24</v>
      </c>
      <c r="C16" s="4">
        <f t="shared" si="1"/>
        <v>4.9019607843137258</v>
      </c>
      <c r="D16" s="5">
        <f t="shared" si="2"/>
        <v>3.4041394335511985E-3</v>
      </c>
      <c r="E16" s="5">
        <f t="shared" si="3"/>
        <v>1.3616557734204794E-3</v>
      </c>
      <c r="F16" s="5">
        <f t="shared" si="4"/>
        <v>6.8082788671023969E-4</v>
      </c>
      <c r="H16" s="3">
        <v>14</v>
      </c>
      <c r="I16" s="4">
        <f t="shared" si="5"/>
        <v>3.8888888888888888</v>
      </c>
      <c r="J16" s="4">
        <f t="shared" si="6"/>
        <v>4.2857142857142856</v>
      </c>
      <c r="K16" s="5">
        <f t="shared" si="7"/>
        <v>2.976190476190476E-3</v>
      </c>
      <c r="L16" s="5">
        <f t="shared" si="8"/>
        <v>1.1904761904761906E-3</v>
      </c>
      <c r="M16" s="5">
        <f t="shared" si="9"/>
        <v>5.9523809523809529E-4</v>
      </c>
    </row>
    <row r="17" spans="1:13" x14ac:dyDescent="0.25">
      <c r="A17" s="3">
        <v>3.5</v>
      </c>
      <c r="B17" s="4">
        <f t="shared" si="0"/>
        <v>12.6</v>
      </c>
      <c r="C17" s="4">
        <f t="shared" si="1"/>
        <v>4.7619047619047619</v>
      </c>
      <c r="D17" s="5">
        <f t="shared" si="2"/>
        <v>3.3068783068783067E-3</v>
      </c>
      <c r="E17" s="5">
        <f t="shared" si="3"/>
        <v>1.3227513227513227E-3</v>
      </c>
      <c r="F17" s="5">
        <f t="shared" si="4"/>
        <v>6.6137566137566134E-4</v>
      </c>
      <c r="H17" s="3">
        <v>14.5</v>
      </c>
      <c r="I17" s="4">
        <f t="shared" si="5"/>
        <v>4.0277777777777777</v>
      </c>
      <c r="J17" s="4">
        <f t="shared" si="6"/>
        <v>4.1379310344827589</v>
      </c>
      <c r="K17" s="5">
        <f t="shared" si="7"/>
        <v>2.873563218390805E-3</v>
      </c>
      <c r="L17" s="5">
        <f t="shared" si="8"/>
        <v>1.149425287356322E-3</v>
      </c>
      <c r="M17" s="5">
        <f t="shared" si="9"/>
        <v>5.7471264367816102E-4</v>
      </c>
    </row>
    <row r="18" spans="1:13" x14ac:dyDescent="0.25">
      <c r="A18" s="3">
        <v>3.6</v>
      </c>
      <c r="B18" s="4">
        <f t="shared" si="0"/>
        <v>12.96</v>
      </c>
      <c r="C18" s="4">
        <f t="shared" si="1"/>
        <v>4.6296296296296298</v>
      </c>
      <c r="D18" s="5">
        <f t="shared" si="2"/>
        <v>3.2150205761316874E-3</v>
      </c>
      <c r="E18" s="5">
        <f t="shared" si="3"/>
        <v>1.2860082304526751E-3</v>
      </c>
      <c r="F18" s="5">
        <f t="shared" si="4"/>
        <v>6.4300411522633756E-4</v>
      </c>
      <c r="H18" s="3">
        <v>15</v>
      </c>
      <c r="I18" s="4">
        <f t="shared" si="5"/>
        <v>4.166666666666667</v>
      </c>
      <c r="J18" s="4">
        <f t="shared" si="6"/>
        <v>4</v>
      </c>
      <c r="K18" s="5">
        <f t="shared" si="7"/>
        <v>2.7777777777777779E-3</v>
      </c>
      <c r="L18" s="5">
        <f t="shared" si="8"/>
        <v>1.1111111111111111E-3</v>
      </c>
      <c r="M18" s="5">
        <f t="shared" si="9"/>
        <v>5.5555555555555556E-4</v>
      </c>
    </row>
    <row r="19" spans="1:13" x14ac:dyDescent="0.25">
      <c r="A19" s="3">
        <v>3.7</v>
      </c>
      <c r="B19" s="4">
        <f t="shared" si="0"/>
        <v>13.32</v>
      </c>
      <c r="C19" s="4">
        <f t="shared" si="1"/>
        <v>4.5045045045045047</v>
      </c>
      <c r="D19" s="5">
        <f t="shared" si="2"/>
        <v>3.1281281281281283E-3</v>
      </c>
      <c r="E19" s="5">
        <f t="shared" si="3"/>
        <v>1.2512512512512515E-3</v>
      </c>
      <c r="F19" s="5">
        <f t="shared" si="4"/>
        <v>6.2562562562562573E-4</v>
      </c>
      <c r="H19" s="3">
        <v>15.5</v>
      </c>
      <c r="I19" s="4">
        <f t="shared" si="5"/>
        <v>4.3055555555555554</v>
      </c>
      <c r="J19" s="4">
        <f t="shared" si="6"/>
        <v>3.870967741935484</v>
      </c>
      <c r="K19" s="5">
        <f t="shared" si="7"/>
        <v>2.6881720430107529E-3</v>
      </c>
      <c r="L19" s="5">
        <f t="shared" si="8"/>
        <v>1.0752688172043013E-3</v>
      </c>
      <c r="M19" s="5">
        <f t="shared" si="9"/>
        <v>5.3763440860215065E-4</v>
      </c>
    </row>
    <row r="20" spans="1:13" x14ac:dyDescent="0.25">
      <c r="A20" s="3">
        <v>3.8</v>
      </c>
      <c r="B20" s="4">
        <f t="shared" si="0"/>
        <v>13.68</v>
      </c>
      <c r="C20" s="4">
        <f t="shared" si="1"/>
        <v>4.3859649122807021</v>
      </c>
      <c r="D20" s="5">
        <f t="shared" si="2"/>
        <v>3.0458089668615987E-3</v>
      </c>
      <c r="E20" s="5">
        <f t="shared" si="3"/>
        <v>1.2183235867446395E-3</v>
      </c>
      <c r="F20" s="5">
        <f t="shared" si="4"/>
        <v>6.0916179337231976E-4</v>
      </c>
      <c r="H20" s="3">
        <v>16</v>
      </c>
      <c r="I20" s="4">
        <f t="shared" si="5"/>
        <v>4.4444444444444446</v>
      </c>
      <c r="J20" s="4">
        <f t="shared" si="6"/>
        <v>3.75</v>
      </c>
      <c r="K20" s="5">
        <f t="shared" si="7"/>
        <v>2.6041666666666665E-3</v>
      </c>
      <c r="L20" s="5">
        <f t="shared" si="8"/>
        <v>1.0416666666666667E-3</v>
      </c>
      <c r="M20" s="5">
        <f t="shared" si="9"/>
        <v>5.2083333333333333E-4</v>
      </c>
    </row>
    <row r="21" spans="1:13" x14ac:dyDescent="0.25">
      <c r="A21" s="3">
        <v>3.9</v>
      </c>
      <c r="B21" s="4">
        <f t="shared" si="0"/>
        <v>14.04</v>
      </c>
      <c r="C21" s="4">
        <f t="shared" si="1"/>
        <v>4.2735042735042734</v>
      </c>
      <c r="D21" s="5">
        <f t="shared" si="2"/>
        <v>2.9677113010446341E-3</v>
      </c>
      <c r="E21" s="5">
        <f t="shared" si="3"/>
        <v>1.1870845204178537E-3</v>
      </c>
      <c r="F21" s="5">
        <f t="shared" si="4"/>
        <v>5.9354226020892685E-4</v>
      </c>
      <c r="H21" s="3">
        <v>16.5</v>
      </c>
      <c r="I21" s="4">
        <f t="shared" si="5"/>
        <v>4.583333333333333</v>
      </c>
      <c r="J21" s="4">
        <f t="shared" si="6"/>
        <v>3.6363636363636362</v>
      </c>
      <c r="K21" s="5">
        <f t="shared" si="7"/>
        <v>2.525252525252525E-3</v>
      </c>
      <c r="L21" s="5">
        <f t="shared" si="8"/>
        <v>1.0101010101010101E-3</v>
      </c>
      <c r="M21" s="5">
        <f t="shared" si="9"/>
        <v>5.0505050505050505E-4</v>
      </c>
    </row>
    <row r="22" spans="1:13" x14ac:dyDescent="0.25">
      <c r="A22" s="3">
        <v>4</v>
      </c>
      <c r="B22" s="4">
        <f t="shared" si="0"/>
        <v>14.4</v>
      </c>
      <c r="C22" s="4">
        <f t="shared" si="1"/>
        <v>4.166666666666667</v>
      </c>
      <c r="D22" s="5">
        <f t="shared" si="2"/>
        <v>2.8935185185185188E-3</v>
      </c>
      <c r="E22" s="5">
        <f t="shared" si="3"/>
        <v>1.1574074074074076E-3</v>
      </c>
      <c r="F22" s="5">
        <f t="shared" si="4"/>
        <v>5.7870370370370378E-4</v>
      </c>
      <c r="H22" s="3">
        <v>17</v>
      </c>
      <c r="I22" s="4">
        <f t="shared" si="5"/>
        <v>4.7222222222222223</v>
      </c>
      <c r="J22" s="4">
        <f t="shared" si="6"/>
        <v>3.5294117647058822</v>
      </c>
      <c r="K22" s="5">
        <f t="shared" si="7"/>
        <v>2.4509803921568627E-3</v>
      </c>
      <c r="L22" s="5">
        <f t="shared" si="8"/>
        <v>9.8039215686274508E-4</v>
      </c>
      <c r="M22" s="5">
        <f t="shared" si="9"/>
        <v>4.9019607843137254E-4</v>
      </c>
    </row>
    <row r="23" spans="1:13" x14ac:dyDescent="0.25">
      <c r="A23" s="3">
        <v>4.0999999999999996</v>
      </c>
      <c r="B23" s="4">
        <f t="shared" si="0"/>
        <v>14.76</v>
      </c>
      <c r="C23" s="4">
        <f t="shared" si="1"/>
        <v>4.0650406504065044</v>
      </c>
      <c r="D23" s="5">
        <f t="shared" si="2"/>
        <v>2.8229448961156279E-3</v>
      </c>
      <c r="E23" s="5">
        <f t="shared" si="3"/>
        <v>1.1291779584462513E-3</v>
      </c>
      <c r="F23" s="5">
        <f t="shared" si="4"/>
        <v>5.6458897922312564E-4</v>
      </c>
      <c r="H23" s="3">
        <v>17.5</v>
      </c>
      <c r="I23" s="4">
        <f t="shared" si="5"/>
        <v>4.8611111111111107</v>
      </c>
      <c r="J23" s="4">
        <f t="shared" si="6"/>
        <v>3.4285714285714284</v>
      </c>
      <c r="K23" s="5">
        <f t="shared" si="7"/>
        <v>2.3809523809523807E-3</v>
      </c>
      <c r="L23" s="5">
        <f t="shared" si="8"/>
        <v>9.5238095238095238E-4</v>
      </c>
      <c r="M23" s="5">
        <f t="shared" si="9"/>
        <v>4.7619047619047619E-4</v>
      </c>
    </row>
    <row r="24" spans="1:13" x14ac:dyDescent="0.25">
      <c r="A24" s="3">
        <v>4.2</v>
      </c>
      <c r="B24" s="4">
        <f t="shared" si="0"/>
        <v>15.120000000000001</v>
      </c>
      <c r="C24" s="4">
        <f t="shared" si="1"/>
        <v>3.9682539682539679</v>
      </c>
      <c r="D24" s="5">
        <f t="shared" si="2"/>
        <v>2.7557319223985889E-3</v>
      </c>
      <c r="E24" s="5">
        <f t="shared" si="3"/>
        <v>1.1022927689594356E-3</v>
      </c>
      <c r="F24" s="5">
        <f t="shared" si="4"/>
        <v>5.5114638447971778E-4</v>
      </c>
      <c r="H24" s="3">
        <v>18</v>
      </c>
      <c r="I24" s="4">
        <f t="shared" si="5"/>
        <v>5</v>
      </c>
      <c r="J24" s="4">
        <f t="shared" si="6"/>
        <v>3.3333333333333335</v>
      </c>
      <c r="K24" s="5">
        <f t="shared" si="7"/>
        <v>2.3148148148148151E-3</v>
      </c>
      <c r="L24" s="5">
        <f t="shared" si="8"/>
        <v>9.2592592592592607E-4</v>
      </c>
      <c r="M24" s="5">
        <f t="shared" si="9"/>
        <v>4.6296296296296303E-4</v>
      </c>
    </row>
    <row r="25" spans="1:13" x14ac:dyDescent="0.25">
      <c r="A25" s="3">
        <v>4.3</v>
      </c>
      <c r="B25" s="4">
        <f t="shared" si="0"/>
        <v>15.48</v>
      </c>
      <c r="C25" s="4">
        <f t="shared" si="1"/>
        <v>3.8759689922480618</v>
      </c>
      <c r="D25" s="5">
        <f t="shared" si="2"/>
        <v>2.6916451335055984E-3</v>
      </c>
      <c r="E25" s="5">
        <f t="shared" si="3"/>
        <v>1.0766580534022393E-3</v>
      </c>
      <c r="F25" s="5">
        <f t="shared" si="4"/>
        <v>5.3832902670111966E-4</v>
      </c>
      <c r="H25" s="3">
        <v>18.5</v>
      </c>
      <c r="I25" s="4">
        <f t="shared" si="5"/>
        <v>5.1388888888888884</v>
      </c>
      <c r="J25" s="4">
        <f t="shared" si="6"/>
        <v>3.2432432432432434</v>
      </c>
      <c r="K25" s="5">
        <f t="shared" si="7"/>
        <v>2.2522522522522522E-3</v>
      </c>
      <c r="L25" s="5">
        <f t="shared" si="8"/>
        <v>9.0090090090090091E-4</v>
      </c>
      <c r="M25" s="5">
        <f t="shared" si="9"/>
        <v>4.5045045045045046E-4</v>
      </c>
    </row>
    <row r="26" spans="1:13" x14ac:dyDescent="0.25">
      <c r="A26" s="3">
        <v>4.4000000000000004</v>
      </c>
      <c r="B26" s="4">
        <f t="shared" si="0"/>
        <v>15.840000000000002</v>
      </c>
      <c r="C26" s="4">
        <f t="shared" si="1"/>
        <v>3.7878787878787876</v>
      </c>
      <c r="D26" s="5">
        <f t="shared" si="2"/>
        <v>2.6304713804713802E-3</v>
      </c>
      <c r="E26" s="5">
        <f t="shared" si="3"/>
        <v>1.0521885521885522E-3</v>
      </c>
      <c r="F26" s="5">
        <f t="shared" si="4"/>
        <v>5.2609427609427608E-4</v>
      </c>
      <c r="H26" s="3">
        <v>19</v>
      </c>
      <c r="I26" s="4">
        <f t="shared" si="5"/>
        <v>5.2777777777777777</v>
      </c>
      <c r="J26" s="4">
        <f t="shared" si="6"/>
        <v>3.1578947368421053</v>
      </c>
      <c r="K26" s="5">
        <f t="shared" si="7"/>
        <v>2.1929824561403508E-3</v>
      </c>
      <c r="L26" s="5">
        <f t="shared" si="8"/>
        <v>8.7719298245614037E-4</v>
      </c>
      <c r="M26" s="5">
        <f t="shared" si="9"/>
        <v>4.3859649122807018E-4</v>
      </c>
    </row>
    <row r="27" spans="1:13" x14ac:dyDescent="0.25">
      <c r="A27" s="3">
        <v>4.5</v>
      </c>
      <c r="B27" s="4">
        <f t="shared" si="0"/>
        <v>16.2</v>
      </c>
      <c r="C27" s="4">
        <f t="shared" si="1"/>
        <v>3.7037037037037037</v>
      </c>
      <c r="D27" s="5">
        <f t="shared" si="2"/>
        <v>2.5720164609053498E-3</v>
      </c>
      <c r="E27" s="5">
        <f t="shared" si="3"/>
        <v>1.02880658436214E-3</v>
      </c>
      <c r="F27" s="5">
        <f t="shared" si="4"/>
        <v>5.1440329218107E-4</v>
      </c>
      <c r="H27" s="3">
        <v>19.5</v>
      </c>
      <c r="I27" s="4">
        <f t="shared" si="5"/>
        <v>5.416666666666667</v>
      </c>
      <c r="J27" s="4">
        <f t="shared" si="6"/>
        <v>3.0769230769230771</v>
      </c>
      <c r="K27" s="5">
        <f t="shared" si="7"/>
        <v>2.136752136752137E-3</v>
      </c>
      <c r="L27" s="5">
        <f t="shared" si="8"/>
        <v>8.5470085470085481E-4</v>
      </c>
      <c r="M27" s="5">
        <f t="shared" si="9"/>
        <v>4.273504273504274E-4</v>
      </c>
    </row>
    <row r="28" spans="1:13" x14ac:dyDescent="0.25">
      <c r="A28" s="3">
        <v>4.5999999999999996</v>
      </c>
      <c r="B28" s="4">
        <f t="shared" si="0"/>
        <v>16.559999999999999</v>
      </c>
      <c r="C28" s="4">
        <f t="shared" si="1"/>
        <v>3.6231884057971016</v>
      </c>
      <c r="D28" s="5">
        <f t="shared" si="2"/>
        <v>2.5161030595813203E-3</v>
      </c>
      <c r="E28" s="5">
        <f t="shared" si="3"/>
        <v>1.0064412238325281E-3</v>
      </c>
      <c r="F28" s="5">
        <f t="shared" si="4"/>
        <v>5.0322061191626405E-4</v>
      </c>
      <c r="H28" s="3">
        <v>20</v>
      </c>
      <c r="I28" s="4">
        <f t="shared" si="5"/>
        <v>5.5555555555555554</v>
      </c>
      <c r="J28" s="4">
        <f t="shared" si="6"/>
        <v>3</v>
      </c>
      <c r="K28" s="5">
        <f t="shared" si="7"/>
        <v>2.0833333333333333E-3</v>
      </c>
      <c r="L28" s="5">
        <f t="shared" si="8"/>
        <v>8.3333333333333339E-4</v>
      </c>
      <c r="M28" s="5">
        <f t="shared" si="9"/>
        <v>4.1666666666666669E-4</v>
      </c>
    </row>
    <row r="29" spans="1:13" x14ac:dyDescent="0.25">
      <c r="A29" s="3">
        <v>4.7</v>
      </c>
      <c r="B29" s="4">
        <f t="shared" si="0"/>
        <v>16.920000000000002</v>
      </c>
      <c r="C29" s="4">
        <f t="shared" si="1"/>
        <v>3.5460992907801416</v>
      </c>
      <c r="D29" s="5">
        <f t="shared" si="2"/>
        <v>2.4625689519306537E-3</v>
      </c>
      <c r="E29" s="5">
        <f t="shared" si="3"/>
        <v>9.8502758077226153E-4</v>
      </c>
      <c r="F29" s="5">
        <f t="shared" si="4"/>
        <v>4.9251379038613076E-4</v>
      </c>
      <c r="H29" s="3">
        <v>20.5</v>
      </c>
      <c r="I29" s="4">
        <f t="shared" si="5"/>
        <v>5.6944444444444446</v>
      </c>
      <c r="J29" s="4">
        <f t="shared" si="6"/>
        <v>2.9268292682926829</v>
      </c>
      <c r="K29" s="5">
        <f t="shared" si="7"/>
        <v>2.0325203252032518E-3</v>
      </c>
      <c r="L29" s="5">
        <f t="shared" si="8"/>
        <v>8.1300813008130081E-4</v>
      </c>
      <c r="M29" s="5">
        <f t="shared" si="9"/>
        <v>4.0650406504065041E-4</v>
      </c>
    </row>
    <row r="30" spans="1:13" x14ac:dyDescent="0.25">
      <c r="A30" s="3">
        <v>4.8</v>
      </c>
      <c r="B30" s="4">
        <f t="shared" si="0"/>
        <v>17.28</v>
      </c>
      <c r="C30" s="4">
        <f t="shared" si="1"/>
        <v>3.4722222222222219</v>
      </c>
      <c r="D30" s="5">
        <f t="shared" si="2"/>
        <v>2.4112654320987653E-3</v>
      </c>
      <c r="E30" s="5">
        <f t="shared" si="3"/>
        <v>9.6450617283950612E-4</v>
      </c>
      <c r="F30" s="5">
        <f t="shared" si="4"/>
        <v>4.8225308641975306E-4</v>
      </c>
      <c r="H30" s="3">
        <v>21</v>
      </c>
      <c r="I30" s="4">
        <f t="shared" si="5"/>
        <v>5.833333333333333</v>
      </c>
      <c r="J30" s="4">
        <f t="shared" si="6"/>
        <v>2.8571428571428572</v>
      </c>
      <c r="K30" s="5">
        <f t="shared" si="7"/>
        <v>1.984126984126984E-3</v>
      </c>
      <c r="L30" s="5">
        <f t="shared" si="8"/>
        <v>7.9365079365079365E-4</v>
      </c>
      <c r="M30" s="5">
        <f t="shared" si="9"/>
        <v>3.9682539682539683E-4</v>
      </c>
    </row>
    <row r="31" spans="1:13" x14ac:dyDescent="0.25">
      <c r="A31" s="3">
        <v>4.9000000000000004</v>
      </c>
      <c r="B31" s="4">
        <f t="shared" si="0"/>
        <v>17.64</v>
      </c>
      <c r="C31" s="4">
        <f t="shared" si="1"/>
        <v>3.4013605442176869</v>
      </c>
      <c r="D31" s="5">
        <f t="shared" si="2"/>
        <v>2.3620559334845046E-3</v>
      </c>
      <c r="E31" s="5">
        <f t="shared" si="3"/>
        <v>9.4482237339380188E-4</v>
      </c>
      <c r="F31" s="5">
        <f t="shared" si="4"/>
        <v>4.7241118669690094E-4</v>
      </c>
      <c r="H31" s="3">
        <v>21.5</v>
      </c>
      <c r="I31" s="4">
        <f t="shared" si="5"/>
        <v>5.9722222222222223</v>
      </c>
      <c r="J31" s="4">
        <f t="shared" si="6"/>
        <v>2.7906976744186047</v>
      </c>
      <c r="K31" s="5">
        <f t="shared" si="7"/>
        <v>1.937984496124031E-3</v>
      </c>
      <c r="L31" s="5">
        <f t="shared" si="8"/>
        <v>7.7519379844961239E-4</v>
      </c>
      <c r="M31" s="5">
        <f t="shared" si="9"/>
        <v>3.875968992248062E-4</v>
      </c>
    </row>
    <row r="32" spans="1:13" x14ac:dyDescent="0.25">
      <c r="A32" s="3">
        <v>5</v>
      </c>
      <c r="B32" s="4">
        <f t="shared" si="0"/>
        <v>18</v>
      </c>
      <c r="C32" s="4">
        <f t="shared" si="1"/>
        <v>3.3333333333333335</v>
      </c>
      <c r="D32" s="5">
        <f t="shared" si="2"/>
        <v>2.3148148148148151E-3</v>
      </c>
      <c r="E32" s="5">
        <f t="shared" si="3"/>
        <v>9.2592592592592607E-4</v>
      </c>
      <c r="F32" s="5">
        <f t="shared" si="4"/>
        <v>4.6296296296296303E-4</v>
      </c>
      <c r="H32" s="3">
        <v>22</v>
      </c>
      <c r="I32" s="4">
        <f t="shared" si="5"/>
        <v>6.1111111111111107</v>
      </c>
      <c r="J32" s="4">
        <f t="shared" si="6"/>
        <v>2.7272727272727271</v>
      </c>
      <c r="K32" s="5">
        <f t="shared" si="7"/>
        <v>1.8939393939393938E-3</v>
      </c>
      <c r="L32" s="5">
        <f t="shared" si="8"/>
        <v>7.5757575757575758E-4</v>
      </c>
      <c r="M32" s="5">
        <f t="shared" si="9"/>
        <v>3.7878787878787879E-4</v>
      </c>
    </row>
    <row r="33" spans="1:13" x14ac:dyDescent="0.25">
      <c r="A33" s="3">
        <v>5.0999999999999996</v>
      </c>
      <c r="B33" s="4">
        <f t="shared" si="0"/>
        <v>18.36</v>
      </c>
      <c r="C33" s="4">
        <f t="shared" si="1"/>
        <v>3.2679738562091503</v>
      </c>
      <c r="D33" s="5">
        <f t="shared" si="2"/>
        <v>2.2694262890341323E-3</v>
      </c>
      <c r="E33" s="5">
        <f t="shared" si="3"/>
        <v>9.0777051561365292E-4</v>
      </c>
      <c r="F33" s="5">
        <f t="shared" si="4"/>
        <v>4.5388525780682646E-4</v>
      </c>
      <c r="H33" s="3">
        <v>22.5</v>
      </c>
      <c r="I33" s="4">
        <f t="shared" si="5"/>
        <v>6.25</v>
      </c>
      <c r="J33" s="4">
        <f t="shared" si="6"/>
        <v>2.6666666666666665</v>
      </c>
      <c r="K33" s="5">
        <f t="shared" si="7"/>
        <v>1.8518518518518517E-3</v>
      </c>
      <c r="L33" s="5">
        <f t="shared" si="8"/>
        <v>7.407407407407407E-4</v>
      </c>
      <c r="M33" s="5">
        <f t="shared" si="9"/>
        <v>3.7037037037037035E-4</v>
      </c>
    </row>
    <row r="34" spans="1:13" x14ac:dyDescent="0.25">
      <c r="A34" s="3">
        <v>5.2</v>
      </c>
      <c r="B34" s="4">
        <f t="shared" si="0"/>
        <v>18.720000000000002</v>
      </c>
      <c r="C34" s="4">
        <f t="shared" si="1"/>
        <v>3.2051282051282048</v>
      </c>
      <c r="D34" s="5">
        <f t="shared" si="2"/>
        <v>2.2257834757834754E-3</v>
      </c>
      <c r="E34" s="5">
        <f t="shared" si="3"/>
        <v>8.9031339031339022E-4</v>
      </c>
      <c r="F34" s="5">
        <f t="shared" si="4"/>
        <v>4.4515669515669511E-4</v>
      </c>
      <c r="H34" s="3">
        <v>23</v>
      </c>
      <c r="I34" s="4">
        <f t="shared" si="5"/>
        <v>6.3888888888888884</v>
      </c>
      <c r="J34" s="4">
        <f t="shared" si="6"/>
        <v>2.6086956521739131</v>
      </c>
      <c r="K34" s="5">
        <f t="shared" si="7"/>
        <v>1.8115942028985507E-3</v>
      </c>
      <c r="L34" s="5">
        <f t="shared" si="8"/>
        <v>7.246376811594203E-4</v>
      </c>
      <c r="M34" s="5">
        <f t="shared" si="9"/>
        <v>3.6231884057971015E-4</v>
      </c>
    </row>
    <row r="35" spans="1:13" x14ac:dyDescent="0.25">
      <c r="A35" s="3">
        <v>5.3</v>
      </c>
      <c r="B35" s="4">
        <f t="shared" si="0"/>
        <v>19.079999999999998</v>
      </c>
      <c r="C35" s="4">
        <f t="shared" si="1"/>
        <v>3.1446540880503147</v>
      </c>
      <c r="D35" s="5">
        <f t="shared" si="2"/>
        <v>2.1837875611460519E-3</v>
      </c>
      <c r="E35" s="5">
        <f t="shared" si="3"/>
        <v>8.735150244584208E-4</v>
      </c>
      <c r="F35" s="5">
        <f t="shared" si="4"/>
        <v>4.367575122292104E-4</v>
      </c>
      <c r="H35" s="3">
        <v>23.5</v>
      </c>
      <c r="I35" s="4">
        <f t="shared" si="5"/>
        <v>6.5277777777777777</v>
      </c>
      <c r="J35" s="4">
        <f t="shared" si="6"/>
        <v>2.5531914893617023</v>
      </c>
      <c r="K35" s="5">
        <f t="shared" si="7"/>
        <v>1.7730496453900711E-3</v>
      </c>
      <c r="L35" s="5">
        <f t="shared" si="8"/>
        <v>7.0921985815602853E-4</v>
      </c>
      <c r="M35" s="5">
        <f t="shared" si="9"/>
        <v>3.5460992907801426E-4</v>
      </c>
    </row>
    <row r="36" spans="1:13" x14ac:dyDescent="0.25">
      <c r="A36" s="3">
        <v>5.4</v>
      </c>
      <c r="B36" s="4">
        <f t="shared" si="0"/>
        <v>19.440000000000001</v>
      </c>
      <c r="C36" s="4">
        <f t="shared" si="1"/>
        <v>3.0864197530864197</v>
      </c>
      <c r="D36" s="5">
        <f t="shared" si="2"/>
        <v>2.1433470507544582E-3</v>
      </c>
      <c r="E36" s="5">
        <f t="shared" si="3"/>
        <v>8.5733882030178334E-4</v>
      </c>
      <c r="F36" s="5">
        <f t="shared" si="4"/>
        <v>4.2866941015089167E-4</v>
      </c>
      <c r="H36" s="3">
        <v>24</v>
      </c>
      <c r="I36" s="4">
        <f t="shared" si="5"/>
        <v>6.6666666666666661</v>
      </c>
      <c r="J36" s="4">
        <f t="shared" si="6"/>
        <v>2.5</v>
      </c>
      <c r="K36" s="5">
        <f t="shared" si="7"/>
        <v>1.736111111111111E-3</v>
      </c>
      <c r="L36" s="5">
        <f t="shared" si="8"/>
        <v>6.9444444444444447E-4</v>
      </c>
      <c r="M36" s="5">
        <f t="shared" si="9"/>
        <v>3.4722222222222224E-4</v>
      </c>
    </row>
    <row r="37" spans="1:13" x14ac:dyDescent="0.25">
      <c r="A37" s="3">
        <v>5.5</v>
      </c>
      <c r="B37" s="4">
        <f t="shared" si="0"/>
        <v>19.8</v>
      </c>
      <c r="C37" s="4">
        <f t="shared" si="1"/>
        <v>3.0303030303030303</v>
      </c>
      <c r="D37" s="5">
        <f t="shared" si="2"/>
        <v>2.1043771043771043E-3</v>
      </c>
      <c r="E37" s="5">
        <f t="shared" si="3"/>
        <v>8.4175084175084182E-4</v>
      </c>
      <c r="F37" s="5">
        <f t="shared" si="4"/>
        <v>4.2087542087542091E-4</v>
      </c>
      <c r="H37" s="3">
        <v>24.5</v>
      </c>
      <c r="I37" s="4">
        <f t="shared" si="5"/>
        <v>6.8055555555555554</v>
      </c>
      <c r="J37" s="4">
        <f t="shared" si="6"/>
        <v>2.4489795918367347</v>
      </c>
      <c r="K37" s="5">
        <f t="shared" si="7"/>
        <v>1.7006802721088435E-3</v>
      </c>
      <c r="L37" s="5">
        <f t="shared" si="8"/>
        <v>6.8027210884353748E-4</v>
      </c>
      <c r="M37" s="5">
        <f t="shared" si="9"/>
        <v>3.4013605442176874E-4</v>
      </c>
    </row>
    <row r="38" spans="1:13" x14ac:dyDescent="0.25">
      <c r="A38" s="3">
        <v>5.6</v>
      </c>
      <c r="B38" s="4">
        <f t="shared" si="0"/>
        <v>20.16</v>
      </c>
      <c r="C38" s="4">
        <f t="shared" si="1"/>
        <v>2.9761904761904763</v>
      </c>
      <c r="D38" s="5">
        <f t="shared" si="2"/>
        <v>2.0667989417989417E-3</v>
      </c>
      <c r="E38" s="5">
        <f t="shared" si="3"/>
        <v>8.2671957671957667E-4</v>
      </c>
      <c r="F38" s="5">
        <f t="shared" si="4"/>
        <v>4.1335978835978834E-4</v>
      </c>
      <c r="H38" s="3">
        <v>25</v>
      </c>
      <c r="I38" s="4">
        <f t="shared" si="5"/>
        <v>6.9444444444444446</v>
      </c>
      <c r="J38" s="4">
        <f t="shared" si="6"/>
        <v>2.4</v>
      </c>
      <c r="K38" s="5">
        <f t="shared" si="7"/>
        <v>1.6666666666666666E-3</v>
      </c>
      <c r="L38" s="5">
        <f t="shared" si="8"/>
        <v>6.6666666666666664E-4</v>
      </c>
      <c r="M38" s="5">
        <f t="shared" si="9"/>
        <v>3.3333333333333332E-4</v>
      </c>
    </row>
    <row r="39" spans="1:13" x14ac:dyDescent="0.25">
      <c r="A39" s="3">
        <v>5.7</v>
      </c>
      <c r="B39" s="4">
        <f t="shared" si="0"/>
        <v>20.52</v>
      </c>
      <c r="C39" s="4">
        <f t="shared" si="1"/>
        <v>2.9239766081871346</v>
      </c>
      <c r="D39" s="5">
        <f t="shared" si="2"/>
        <v>2.0305393112410655E-3</v>
      </c>
      <c r="E39" s="5">
        <f t="shared" si="3"/>
        <v>8.1221572449642621E-4</v>
      </c>
      <c r="F39" s="5">
        <f t="shared" si="4"/>
        <v>4.061078622482131E-4</v>
      </c>
      <c r="H39" s="3">
        <v>25.5</v>
      </c>
      <c r="I39" s="4">
        <f t="shared" si="5"/>
        <v>7.083333333333333</v>
      </c>
      <c r="J39" s="4">
        <f t="shared" si="6"/>
        <v>2.3529411764705883</v>
      </c>
      <c r="K39" s="5">
        <f t="shared" si="7"/>
        <v>1.6339869281045752E-3</v>
      </c>
      <c r="L39" s="5">
        <f t="shared" si="8"/>
        <v>6.5359477124183013E-4</v>
      </c>
      <c r="M39" s="5">
        <f t="shared" si="9"/>
        <v>3.2679738562091506E-4</v>
      </c>
    </row>
    <row r="40" spans="1:13" x14ac:dyDescent="0.25">
      <c r="A40" s="3">
        <v>5.8</v>
      </c>
      <c r="B40" s="4">
        <f t="shared" si="0"/>
        <v>20.88</v>
      </c>
      <c r="C40" s="4">
        <f t="shared" si="1"/>
        <v>2.8735632183908049</v>
      </c>
      <c r="D40" s="5">
        <f t="shared" si="2"/>
        <v>1.9955300127713922E-3</v>
      </c>
      <c r="E40" s="5">
        <f t="shared" si="3"/>
        <v>7.9821200510855688E-4</v>
      </c>
      <c r="F40" s="5">
        <f t="shared" si="4"/>
        <v>3.9910600255427844E-4</v>
      </c>
      <c r="H40" s="3">
        <v>26</v>
      </c>
      <c r="I40" s="4">
        <f t="shared" si="5"/>
        <v>7.2222222222222223</v>
      </c>
      <c r="J40" s="4">
        <f t="shared" si="6"/>
        <v>2.3076923076923075</v>
      </c>
      <c r="K40" s="5">
        <f t="shared" si="7"/>
        <v>1.6025641025641025E-3</v>
      </c>
      <c r="L40" s="5">
        <f t="shared" si="8"/>
        <v>6.4102564102564103E-4</v>
      </c>
      <c r="M40" s="5">
        <f t="shared" si="9"/>
        <v>3.2051282051282051E-4</v>
      </c>
    </row>
    <row r="41" spans="1:13" x14ac:dyDescent="0.25">
      <c r="A41" s="3">
        <v>5.9</v>
      </c>
      <c r="B41" s="4">
        <f t="shared" si="0"/>
        <v>21.240000000000002</v>
      </c>
      <c r="C41" s="4">
        <f t="shared" si="1"/>
        <v>2.8248587570621466</v>
      </c>
      <c r="D41" s="5">
        <f t="shared" si="2"/>
        <v>1.9617074701820461E-3</v>
      </c>
      <c r="E41" s="5">
        <f t="shared" si="3"/>
        <v>7.8468298807281853E-4</v>
      </c>
      <c r="F41" s="5">
        <f t="shared" si="4"/>
        <v>3.9234149403640927E-4</v>
      </c>
      <c r="H41" s="3">
        <v>26.5</v>
      </c>
      <c r="I41" s="4">
        <f t="shared" si="5"/>
        <v>7.3611111111111107</v>
      </c>
      <c r="J41" s="4">
        <f t="shared" si="6"/>
        <v>2.2641509433962264</v>
      </c>
      <c r="K41" s="5">
        <f t="shared" si="7"/>
        <v>1.5723270440251571E-3</v>
      </c>
      <c r="L41" s="5">
        <f t="shared" si="8"/>
        <v>6.2893081761006286E-4</v>
      </c>
      <c r="M41" s="5">
        <f t="shared" si="9"/>
        <v>3.1446540880503143E-4</v>
      </c>
    </row>
    <row r="42" spans="1:13" x14ac:dyDescent="0.25">
      <c r="A42" s="3">
        <v>6</v>
      </c>
      <c r="B42" s="4">
        <f t="shared" si="0"/>
        <v>21.6</v>
      </c>
      <c r="C42" s="4">
        <f t="shared" si="1"/>
        <v>2.7777777777777777</v>
      </c>
      <c r="D42" s="5">
        <f t="shared" si="2"/>
        <v>1.9290123456790122E-3</v>
      </c>
      <c r="E42" s="5">
        <f t="shared" si="3"/>
        <v>7.716049382716049E-4</v>
      </c>
      <c r="F42" s="5">
        <f t="shared" si="4"/>
        <v>3.8580246913580245E-4</v>
      </c>
      <c r="H42" s="3">
        <v>27</v>
      </c>
      <c r="I42" s="4">
        <f t="shared" si="5"/>
        <v>7.5</v>
      </c>
      <c r="J42" s="4">
        <f t="shared" si="6"/>
        <v>2.2222222222222223</v>
      </c>
      <c r="K42" s="5">
        <f t="shared" si="7"/>
        <v>1.54320987654321E-3</v>
      </c>
      <c r="L42" s="5">
        <f t="shared" si="8"/>
        <v>6.1728395061728405E-4</v>
      </c>
      <c r="M42" s="5">
        <f t="shared" si="9"/>
        <v>3.0864197530864202E-4</v>
      </c>
    </row>
    <row r="43" spans="1:13" x14ac:dyDescent="0.25">
      <c r="A43" s="3">
        <v>6.1</v>
      </c>
      <c r="B43" s="4">
        <f t="shared" si="0"/>
        <v>21.96</v>
      </c>
      <c r="C43" s="4">
        <f t="shared" si="1"/>
        <v>2.7322404371584699</v>
      </c>
      <c r="D43" s="5">
        <f t="shared" si="2"/>
        <v>1.8973891924711596E-3</v>
      </c>
      <c r="E43" s="5">
        <f t="shared" si="3"/>
        <v>7.5895567698846395E-4</v>
      </c>
      <c r="F43" s="5">
        <f t="shared" si="4"/>
        <v>3.7947783849423197E-4</v>
      </c>
      <c r="H43" s="3">
        <v>27.5</v>
      </c>
      <c r="I43" s="4">
        <f t="shared" si="5"/>
        <v>7.6388888888888884</v>
      </c>
      <c r="J43" s="4">
        <f t="shared" si="6"/>
        <v>2.1818181818181817</v>
      </c>
      <c r="K43" s="5">
        <f t="shared" si="7"/>
        <v>1.5151515151515149E-3</v>
      </c>
      <c r="L43" s="5">
        <f t="shared" si="8"/>
        <v>6.0606060606060606E-4</v>
      </c>
      <c r="M43" s="5">
        <f t="shared" si="9"/>
        <v>3.0303030303030303E-4</v>
      </c>
    </row>
    <row r="44" spans="1:13" x14ac:dyDescent="0.25">
      <c r="A44" s="3">
        <v>6.2</v>
      </c>
      <c r="B44" s="4">
        <f t="shared" si="0"/>
        <v>22.32</v>
      </c>
      <c r="C44" s="4">
        <f t="shared" si="1"/>
        <v>2.6881720430107525</v>
      </c>
      <c r="D44" s="5">
        <f t="shared" si="2"/>
        <v>1.8667861409796893E-3</v>
      </c>
      <c r="E44" s="5">
        <f t="shared" si="3"/>
        <v>7.4671445639187578E-4</v>
      </c>
      <c r="F44" s="5">
        <f t="shared" si="4"/>
        <v>3.7335722819593789E-4</v>
      </c>
      <c r="H44" s="3">
        <v>28</v>
      </c>
      <c r="I44" s="4">
        <f t="shared" si="5"/>
        <v>7.7777777777777777</v>
      </c>
      <c r="J44" s="4">
        <f t="shared" si="6"/>
        <v>2.1428571428571428</v>
      </c>
      <c r="K44" s="5">
        <f t="shared" si="7"/>
        <v>1.488095238095238E-3</v>
      </c>
      <c r="L44" s="5">
        <f t="shared" si="8"/>
        <v>5.9523809523809529E-4</v>
      </c>
      <c r="M44" s="5">
        <f t="shared" si="9"/>
        <v>2.9761904761904765E-4</v>
      </c>
    </row>
    <row r="45" spans="1:13" x14ac:dyDescent="0.25">
      <c r="A45" s="3">
        <v>6.3</v>
      </c>
      <c r="B45" s="4">
        <f t="shared" si="0"/>
        <v>22.68</v>
      </c>
      <c r="C45" s="4">
        <f t="shared" si="1"/>
        <v>2.6455026455026456</v>
      </c>
      <c r="D45" s="5">
        <f t="shared" si="2"/>
        <v>1.8371546149323927E-3</v>
      </c>
      <c r="E45" s="5">
        <f t="shared" si="3"/>
        <v>7.3486184597295712E-4</v>
      </c>
      <c r="F45" s="5">
        <f t="shared" si="4"/>
        <v>3.6743092298647856E-4</v>
      </c>
      <c r="H45" s="3">
        <v>28.5</v>
      </c>
      <c r="I45" s="4">
        <f t="shared" si="5"/>
        <v>7.9166666666666661</v>
      </c>
      <c r="J45" s="4">
        <f t="shared" si="6"/>
        <v>2.1052631578947367</v>
      </c>
      <c r="K45" s="5">
        <f t="shared" si="7"/>
        <v>1.4619883040935672E-3</v>
      </c>
      <c r="L45" s="5">
        <f t="shared" si="8"/>
        <v>5.8479532163742691E-4</v>
      </c>
      <c r="M45" s="5">
        <f t="shared" si="9"/>
        <v>2.9239766081871346E-4</v>
      </c>
    </row>
    <row r="46" spans="1:13" x14ac:dyDescent="0.25">
      <c r="A46" s="3">
        <v>6.4</v>
      </c>
      <c r="B46" s="4">
        <f t="shared" si="0"/>
        <v>23.040000000000003</v>
      </c>
      <c r="C46" s="4">
        <f t="shared" si="1"/>
        <v>2.6041666666666665</v>
      </c>
      <c r="D46" s="5">
        <f t="shared" si="2"/>
        <v>1.8084490740740739E-3</v>
      </c>
      <c r="E46" s="5">
        <f t="shared" si="3"/>
        <v>7.2337962962962959E-4</v>
      </c>
      <c r="F46" s="5">
        <f t="shared" si="4"/>
        <v>3.6168981481481479E-4</v>
      </c>
      <c r="H46" s="3">
        <v>29</v>
      </c>
      <c r="I46" s="4">
        <f t="shared" si="5"/>
        <v>8.0555555555555554</v>
      </c>
      <c r="J46" s="4">
        <f t="shared" si="6"/>
        <v>2.0689655172413794</v>
      </c>
      <c r="K46" s="5">
        <f t="shared" si="7"/>
        <v>1.4367816091954025E-3</v>
      </c>
      <c r="L46" s="5">
        <f t="shared" si="8"/>
        <v>5.7471264367816102E-4</v>
      </c>
      <c r="M46" s="5">
        <f t="shared" si="9"/>
        <v>2.8735632183908051E-4</v>
      </c>
    </row>
    <row r="47" spans="1:13" x14ac:dyDescent="0.25">
      <c r="A47" s="3">
        <v>6.5</v>
      </c>
      <c r="B47" s="4">
        <f t="shared" si="0"/>
        <v>23.400000000000002</v>
      </c>
      <c r="C47" s="4">
        <f t="shared" si="1"/>
        <v>2.5641025641025639</v>
      </c>
      <c r="D47" s="5">
        <f t="shared" si="2"/>
        <v>1.7806267806267804E-3</v>
      </c>
      <c r="E47" s="5">
        <f t="shared" si="3"/>
        <v>7.1225071225071218E-4</v>
      </c>
      <c r="F47" s="5">
        <f t="shared" si="4"/>
        <v>3.5612535612535609E-4</v>
      </c>
      <c r="H47" s="3">
        <v>29.5</v>
      </c>
      <c r="I47" s="4">
        <f t="shared" si="5"/>
        <v>8.1944444444444446</v>
      </c>
      <c r="J47" s="4">
        <f t="shared" si="6"/>
        <v>2.0338983050847457</v>
      </c>
      <c r="K47" s="5">
        <f t="shared" si="7"/>
        <v>1.4124293785310734E-3</v>
      </c>
      <c r="L47" s="5">
        <f t="shared" si="8"/>
        <v>5.649717514124294E-4</v>
      </c>
      <c r="M47" s="5">
        <f t="shared" si="9"/>
        <v>2.824858757062147E-4</v>
      </c>
    </row>
    <row r="48" spans="1:13" x14ac:dyDescent="0.25">
      <c r="A48" s="3">
        <v>6.6</v>
      </c>
      <c r="B48" s="4">
        <f t="shared" si="0"/>
        <v>23.759999999999998</v>
      </c>
      <c r="C48" s="4">
        <f t="shared" si="1"/>
        <v>2.5252525252525255</v>
      </c>
      <c r="D48" s="5">
        <f t="shared" si="2"/>
        <v>1.7536475869809206E-3</v>
      </c>
      <c r="E48" s="5">
        <f t="shared" si="3"/>
        <v>7.0145903479236829E-4</v>
      </c>
      <c r="F48" s="5">
        <f t="shared" si="4"/>
        <v>3.5072951739618415E-4</v>
      </c>
      <c r="H48" s="3">
        <v>30</v>
      </c>
      <c r="I48" s="4">
        <f t="shared" si="5"/>
        <v>8.3333333333333339</v>
      </c>
      <c r="J48" s="4">
        <f t="shared" si="6"/>
        <v>2</v>
      </c>
      <c r="K48" s="5">
        <f t="shared" si="7"/>
        <v>1.3888888888888889E-3</v>
      </c>
      <c r="L48" s="5">
        <f t="shared" si="8"/>
        <v>5.5555555555555556E-4</v>
      </c>
      <c r="M48" s="5">
        <f t="shared" si="9"/>
        <v>2.7777777777777778E-4</v>
      </c>
    </row>
    <row r="49" spans="1:13" x14ac:dyDescent="0.25">
      <c r="A49" s="3">
        <v>6.7</v>
      </c>
      <c r="B49" s="4">
        <f t="shared" si="0"/>
        <v>24.12</v>
      </c>
      <c r="C49" s="4">
        <f t="shared" si="1"/>
        <v>2.4875621890547261</v>
      </c>
      <c r="D49" s="5">
        <f t="shared" si="2"/>
        <v>1.7274737423991155E-3</v>
      </c>
      <c r="E49" s="5">
        <f t="shared" si="3"/>
        <v>6.9098949695964621E-4</v>
      </c>
      <c r="F49" s="5">
        <f t="shared" si="4"/>
        <v>3.4549474847982311E-4</v>
      </c>
      <c r="H49" s="3">
        <v>30.5</v>
      </c>
      <c r="I49" s="4">
        <f t="shared" si="5"/>
        <v>8.4722222222222214</v>
      </c>
      <c r="J49" s="4">
        <f t="shared" si="6"/>
        <v>1.9672131147540983</v>
      </c>
      <c r="K49" s="5">
        <f t="shared" si="7"/>
        <v>1.366120218579235E-3</v>
      </c>
      <c r="L49" s="5">
        <f t="shared" si="8"/>
        <v>5.4644808743169399E-4</v>
      </c>
      <c r="M49" s="5">
        <f t="shared" si="9"/>
        <v>2.7322404371584699E-4</v>
      </c>
    </row>
    <row r="50" spans="1:13" x14ac:dyDescent="0.25">
      <c r="A50" s="3">
        <v>6.8</v>
      </c>
      <c r="B50" s="4">
        <f t="shared" si="0"/>
        <v>24.48</v>
      </c>
      <c r="C50" s="4">
        <f t="shared" si="1"/>
        <v>2.4509803921568629</v>
      </c>
      <c r="D50" s="5">
        <f t="shared" si="2"/>
        <v>1.7020697167755992E-3</v>
      </c>
      <c r="E50" s="5">
        <f t="shared" si="3"/>
        <v>6.8082788671023969E-4</v>
      </c>
      <c r="F50" s="5">
        <f t="shared" si="4"/>
        <v>3.4041394335511985E-4</v>
      </c>
      <c r="H50" s="3">
        <v>31</v>
      </c>
      <c r="I50" s="4">
        <f t="shared" si="5"/>
        <v>8.6111111111111107</v>
      </c>
      <c r="J50" s="4">
        <f t="shared" si="6"/>
        <v>1.935483870967742</v>
      </c>
      <c r="K50" s="5">
        <f t="shared" si="7"/>
        <v>1.3440860215053765E-3</v>
      </c>
      <c r="L50" s="5">
        <f t="shared" si="8"/>
        <v>5.3763440860215065E-4</v>
      </c>
      <c r="M50" s="5">
        <f t="shared" si="9"/>
        <v>2.6881720430107532E-4</v>
      </c>
    </row>
    <row r="51" spans="1:13" x14ac:dyDescent="0.25">
      <c r="A51" s="3">
        <v>6.9</v>
      </c>
      <c r="B51" s="4">
        <f t="shared" si="0"/>
        <v>24.840000000000003</v>
      </c>
      <c r="C51" s="4">
        <f t="shared" si="1"/>
        <v>2.4154589371980673</v>
      </c>
      <c r="D51" s="5">
        <f t="shared" si="2"/>
        <v>1.6774020397208799E-3</v>
      </c>
      <c r="E51" s="5">
        <f t="shared" si="3"/>
        <v>6.7096081588835206E-4</v>
      </c>
      <c r="F51" s="5">
        <f t="shared" si="4"/>
        <v>3.3548040794417603E-4</v>
      </c>
      <c r="H51" s="3">
        <v>31.5</v>
      </c>
      <c r="I51" s="4">
        <f t="shared" si="5"/>
        <v>8.75</v>
      </c>
      <c r="J51" s="4">
        <f t="shared" si="6"/>
        <v>1.9047619047619047</v>
      </c>
      <c r="K51" s="5">
        <f t="shared" si="7"/>
        <v>1.3227513227513227E-3</v>
      </c>
      <c r="L51" s="5">
        <f t="shared" si="8"/>
        <v>5.2910052910052914E-4</v>
      </c>
      <c r="M51" s="5">
        <f t="shared" si="9"/>
        <v>2.6455026455026457E-4</v>
      </c>
    </row>
    <row r="52" spans="1:13" x14ac:dyDescent="0.25">
      <c r="A52" s="3">
        <v>7</v>
      </c>
      <c r="B52" s="4">
        <f t="shared" si="0"/>
        <v>25.2</v>
      </c>
      <c r="C52" s="4">
        <f t="shared" si="1"/>
        <v>2.3809523809523809</v>
      </c>
      <c r="D52" s="5">
        <f t="shared" si="2"/>
        <v>1.6534391534391533E-3</v>
      </c>
      <c r="E52" s="5">
        <f t="shared" si="3"/>
        <v>6.6137566137566134E-4</v>
      </c>
      <c r="F52" s="5">
        <f t="shared" si="4"/>
        <v>3.3068783068783067E-4</v>
      </c>
      <c r="H52" s="3">
        <v>32</v>
      </c>
      <c r="I52" s="4">
        <f t="shared" si="5"/>
        <v>8.8888888888888893</v>
      </c>
      <c r="J52" s="4">
        <f t="shared" si="6"/>
        <v>1.875</v>
      </c>
      <c r="K52" s="5">
        <f t="shared" si="7"/>
        <v>1.3020833333333333E-3</v>
      </c>
      <c r="L52" s="5">
        <f t="shared" si="8"/>
        <v>5.2083333333333333E-4</v>
      </c>
      <c r="M52" s="5">
        <f t="shared" si="9"/>
        <v>2.6041666666666666E-4</v>
      </c>
    </row>
    <row r="53" spans="1:13" x14ac:dyDescent="0.25">
      <c r="A53" s="3">
        <v>7.1</v>
      </c>
      <c r="B53" s="4">
        <f t="shared" si="0"/>
        <v>25.56</v>
      </c>
      <c r="C53" s="4">
        <f t="shared" si="1"/>
        <v>2.347417840375587</v>
      </c>
      <c r="D53" s="5">
        <f t="shared" si="2"/>
        <v>1.6301512780386022E-3</v>
      </c>
      <c r="E53" s="5">
        <f t="shared" si="3"/>
        <v>6.5206051121544095E-4</v>
      </c>
      <c r="F53" s="5">
        <f t="shared" si="4"/>
        <v>3.2603025560772048E-4</v>
      </c>
      <c r="H53" s="3">
        <v>32.5</v>
      </c>
      <c r="I53" s="4">
        <f t="shared" si="5"/>
        <v>9.0277777777777768</v>
      </c>
      <c r="J53" s="4">
        <f t="shared" si="6"/>
        <v>1.8461538461538463</v>
      </c>
      <c r="K53" s="5">
        <f t="shared" si="7"/>
        <v>1.2820512820512821E-3</v>
      </c>
      <c r="L53" s="5">
        <f t="shared" si="8"/>
        <v>5.1282051282051282E-4</v>
      </c>
      <c r="M53" s="5">
        <f t="shared" si="9"/>
        <v>2.5641025641025641E-4</v>
      </c>
    </row>
    <row r="54" spans="1:13" x14ac:dyDescent="0.25">
      <c r="A54" s="3">
        <v>7.2</v>
      </c>
      <c r="B54" s="4">
        <f t="shared" si="0"/>
        <v>25.92</v>
      </c>
      <c r="C54" s="4">
        <f t="shared" si="1"/>
        <v>2.3148148148148149</v>
      </c>
      <c r="D54" s="5">
        <f t="shared" si="2"/>
        <v>1.6075102880658437E-3</v>
      </c>
      <c r="E54" s="5">
        <f t="shared" si="3"/>
        <v>6.4300411522633756E-4</v>
      </c>
      <c r="F54" s="5">
        <f t="shared" si="4"/>
        <v>3.2150205761316878E-4</v>
      </c>
      <c r="H54" s="3">
        <v>33</v>
      </c>
      <c r="I54" s="4">
        <f t="shared" si="5"/>
        <v>9.1666666666666661</v>
      </c>
      <c r="J54" s="4">
        <f t="shared" si="6"/>
        <v>1.8181818181818181</v>
      </c>
      <c r="K54" s="5">
        <f t="shared" si="7"/>
        <v>1.2626262626262625E-3</v>
      </c>
      <c r="L54" s="5">
        <f t="shared" si="8"/>
        <v>5.0505050505050505E-4</v>
      </c>
      <c r="M54" s="5">
        <f t="shared" si="9"/>
        <v>2.5252525252525253E-4</v>
      </c>
    </row>
    <row r="55" spans="1:13" x14ac:dyDescent="0.25">
      <c r="A55" s="3">
        <v>7.3</v>
      </c>
      <c r="B55" s="4">
        <f t="shared" si="0"/>
        <v>26.28</v>
      </c>
      <c r="C55" s="4">
        <f t="shared" si="1"/>
        <v>2.2831050228310503</v>
      </c>
      <c r="D55" s="5">
        <f t="shared" si="2"/>
        <v>1.5854895991882295E-3</v>
      </c>
      <c r="E55" s="5">
        <f t="shared" si="3"/>
        <v>6.341958396752918E-4</v>
      </c>
      <c r="F55" s="5">
        <f t="shared" si="4"/>
        <v>3.170979198376459E-4</v>
      </c>
      <c r="H55" s="3">
        <v>33.5</v>
      </c>
      <c r="I55" s="4">
        <f t="shared" si="5"/>
        <v>9.3055555555555554</v>
      </c>
      <c r="J55" s="4">
        <f t="shared" si="6"/>
        <v>1.791044776119403</v>
      </c>
      <c r="K55" s="5">
        <f t="shared" si="7"/>
        <v>1.2437810945273632E-3</v>
      </c>
      <c r="L55" s="5">
        <f t="shared" si="8"/>
        <v>4.9751243781094524E-4</v>
      </c>
      <c r="M55" s="5">
        <f t="shared" si="9"/>
        <v>2.4875621890547262E-4</v>
      </c>
    </row>
    <row r="56" spans="1:13" x14ac:dyDescent="0.25">
      <c r="A56" s="3">
        <v>7.4</v>
      </c>
      <c r="B56" s="4">
        <f t="shared" si="0"/>
        <v>26.64</v>
      </c>
      <c r="C56" s="4">
        <f t="shared" si="1"/>
        <v>2.2522522522522523</v>
      </c>
      <c r="D56" s="5">
        <f t="shared" si="2"/>
        <v>1.5640640640640642E-3</v>
      </c>
      <c r="E56" s="5">
        <f t="shared" si="3"/>
        <v>6.2562562562562573E-4</v>
      </c>
      <c r="F56" s="5">
        <f t="shared" si="4"/>
        <v>3.1281281281281286E-4</v>
      </c>
      <c r="H56" s="3">
        <v>34</v>
      </c>
      <c r="I56" s="4">
        <f t="shared" si="5"/>
        <v>9.4444444444444446</v>
      </c>
      <c r="J56" s="4">
        <f t="shared" si="6"/>
        <v>1.7647058823529411</v>
      </c>
      <c r="K56" s="5">
        <f t="shared" si="7"/>
        <v>1.2254901960784314E-3</v>
      </c>
      <c r="L56" s="5">
        <f t="shared" si="8"/>
        <v>4.9019607843137254E-4</v>
      </c>
      <c r="M56" s="5">
        <f t="shared" si="9"/>
        <v>2.4509803921568627E-4</v>
      </c>
    </row>
    <row r="57" spans="1:13" x14ac:dyDescent="0.25">
      <c r="A57" s="3">
        <v>7.5000000000000098</v>
      </c>
      <c r="B57" s="4">
        <f t="shared" si="0"/>
        <v>27.000000000000036</v>
      </c>
      <c r="C57" s="4">
        <f t="shared" si="1"/>
        <v>2.2222222222222192</v>
      </c>
      <c r="D57" s="5">
        <f t="shared" si="2"/>
        <v>1.5432098765432078E-3</v>
      </c>
      <c r="E57" s="5">
        <f t="shared" si="3"/>
        <v>6.1728395061728318E-4</v>
      </c>
      <c r="F57" s="5">
        <f t="shared" si="4"/>
        <v>3.0864197530864159E-4</v>
      </c>
      <c r="H57" s="3">
        <v>34.5</v>
      </c>
      <c r="I57" s="4">
        <f t="shared" si="5"/>
        <v>9.5833333333333339</v>
      </c>
      <c r="J57" s="4">
        <f t="shared" si="6"/>
        <v>1.7391304347826086</v>
      </c>
      <c r="K57" s="5">
        <f t="shared" si="7"/>
        <v>1.2077294685990338E-3</v>
      </c>
      <c r="L57" s="5">
        <f t="shared" si="8"/>
        <v>4.8309178743961351E-4</v>
      </c>
      <c r="M57" s="5">
        <f t="shared" si="9"/>
        <v>2.4154589371980676E-4</v>
      </c>
    </row>
    <row r="58" spans="1:13" x14ac:dyDescent="0.25">
      <c r="A58" s="3">
        <v>7.6</v>
      </c>
      <c r="B58" s="4">
        <f t="shared" si="0"/>
        <v>27.36</v>
      </c>
      <c r="C58" s="4">
        <f t="shared" si="1"/>
        <v>2.192982456140351</v>
      </c>
      <c r="D58" s="5">
        <f t="shared" si="2"/>
        <v>1.5229044834307994E-3</v>
      </c>
      <c r="E58" s="5">
        <f t="shared" si="3"/>
        <v>6.0916179337231976E-4</v>
      </c>
      <c r="F58" s="5">
        <f t="shared" si="4"/>
        <v>3.0458089668615988E-4</v>
      </c>
      <c r="H58" s="3">
        <v>35</v>
      </c>
      <c r="I58" s="4">
        <f t="shared" si="5"/>
        <v>9.7222222222222214</v>
      </c>
      <c r="J58" s="4">
        <f t="shared" si="6"/>
        <v>1.7142857142857142</v>
      </c>
      <c r="K58" s="5">
        <f t="shared" si="7"/>
        <v>1.1904761904761904E-3</v>
      </c>
      <c r="L58" s="5">
        <f t="shared" si="8"/>
        <v>4.7619047619047619E-4</v>
      </c>
      <c r="M58" s="5">
        <f t="shared" si="9"/>
        <v>2.380952380952381E-4</v>
      </c>
    </row>
    <row r="59" spans="1:13" x14ac:dyDescent="0.25">
      <c r="A59" s="3">
        <v>7.7</v>
      </c>
      <c r="B59" s="4">
        <f t="shared" si="0"/>
        <v>27.720000000000002</v>
      </c>
      <c r="C59" s="4">
        <f t="shared" si="1"/>
        <v>2.1645021645021645</v>
      </c>
      <c r="D59" s="5">
        <f t="shared" si="2"/>
        <v>1.5031265031265032E-3</v>
      </c>
      <c r="E59" s="5">
        <f t="shared" si="3"/>
        <v>6.0125060125060129E-4</v>
      </c>
      <c r="F59" s="5">
        <f t="shared" si="4"/>
        <v>3.0062530062530064E-4</v>
      </c>
      <c r="H59" s="3">
        <v>35.5</v>
      </c>
      <c r="I59" s="4">
        <f t="shared" si="5"/>
        <v>9.8611111111111107</v>
      </c>
      <c r="J59" s="4">
        <f t="shared" si="6"/>
        <v>1.6901408450704225</v>
      </c>
      <c r="K59" s="5">
        <f t="shared" si="7"/>
        <v>1.1737089201877935E-3</v>
      </c>
      <c r="L59" s="5">
        <f t="shared" si="8"/>
        <v>4.6948356807511741E-4</v>
      </c>
      <c r="M59" s="5">
        <f t="shared" si="9"/>
        <v>2.3474178403755871E-4</v>
      </c>
    </row>
    <row r="60" spans="1:13" x14ac:dyDescent="0.25">
      <c r="A60" s="3">
        <v>7.8000000000000096</v>
      </c>
      <c r="B60" s="4">
        <f t="shared" si="0"/>
        <v>28.080000000000034</v>
      </c>
      <c r="C60" s="4">
        <f t="shared" si="1"/>
        <v>2.136752136752134</v>
      </c>
      <c r="D60" s="5">
        <f t="shared" si="2"/>
        <v>1.4838556505223153E-3</v>
      </c>
      <c r="E60" s="5">
        <f t="shared" si="3"/>
        <v>5.935422602089262E-4</v>
      </c>
      <c r="F60" s="5">
        <f t="shared" si="4"/>
        <v>2.967711301044631E-4</v>
      </c>
      <c r="H60" s="3">
        <v>36</v>
      </c>
      <c r="I60" s="4">
        <f t="shared" si="5"/>
        <v>10</v>
      </c>
      <c r="J60" s="4">
        <f t="shared" si="6"/>
        <v>1.6666666666666667</v>
      </c>
      <c r="K60" s="5">
        <f t="shared" si="7"/>
        <v>1.1574074074074076E-3</v>
      </c>
      <c r="L60" s="5">
        <f t="shared" si="8"/>
        <v>4.6296296296296303E-4</v>
      </c>
      <c r="M60" s="5">
        <f t="shared" si="9"/>
        <v>2.3148148148148152E-4</v>
      </c>
    </row>
    <row r="61" spans="1:13" x14ac:dyDescent="0.25">
      <c r="A61" s="3">
        <v>7.9000000000000101</v>
      </c>
      <c r="B61" s="4">
        <f t="shared" si="0"/>
        <v>28.440000000000037</v>
      </c>
      <c r="C61" s="4">
        <f t="shared" si="1"/>
        <v>2.1097046413502083</v>
      </c>
      <c r="D61" s="5">
        <f t="shared" si="2"/>
        <v>1.4650726676043112E-3</v>
      </c>
      <c r="E61" s="5">
        <f t="shared" si="3"/>
        <v>5.8602906704172456E-4</v>
      </c>
      <c r="F61" s="5">
        <f t="shared" si="4"/>
        <v>2.9301453352086228E-4</v>
      </c>
    </row>
    <row r="62" spans="1:13" x14ac:dyDescent="0.25">
      <c r="A62" s="3">
        <v>8.0000000000000107</v>
      </c>
      <c r="B62" s="4">
        <f t="shared" si="0"/>
        <v>28.80000000000004</v>
      </c>
      <c r="C62" s="4">
        <f t="shared" si="1"/>
        <v>2.0833333333333304</v>
      </c>
      <c r="D62" s="5">
        <f t="shared" si="2"/>
        <v>1.4467592592592572E-3</v>
      </c>
      <c r="E62" s="5">
        <f t="shared" si="3"/>
        <v>5.7870370370370291E-4</v>
      </c>
      <c r="F62" s="5">
        <f t="shared" si="4"/>
        <v>2.8935185185185146E-4</v>
      </c>
    </row>
    <row r="63" spans="1:13" x14ac:dyDescent="0.25">
      <c r="A63" s="3">
        <v>8.1</v>
      </c>
      <c r="B63" s="4">
        <f t="shared" si="0"/>
        <v>29.16</v>
      </c>
      <c r="C63" s="4">
        <f t="shared" si="1"/>
        <v>2.0576131687242798</v>
      </c>
      <c r="D63" s="5">
        <f t="shared" si="2"/>
        <v>1.4288980338363053E-3</v>
      </c>
      <c r="E63" s="5">
        <f t="shared" si="3"/>
        <v>5.7155921353452212E-4</v>
      </c>
      <c r="F63" s="5">
        <f t="shared" si="4"/>
        <v>2.8577960676726106E-4</v>
      </c>
    </row>
    <row r="64" spans="1:13" x14ac:dyDescent="0.25">
      <c r="A64" s="3">
        <v>8.2000000000000099</v>
      </c>
      <c r="B64" s="4">
        <f t="shared" si="0"/>
        <v>29.520000000000035</v>
      </c>
      <c r="C64" s="4">
        <f t="shared" si="1"/>
        <v>2.0325203252032495</v>
      </c>
      <c r="D64" s="5">
        <f t="shared" si="2"/>
        <v>1.4114724480578122E-3</v>
      </c>
      <c r="E64" s="5">
        <f t="shared" si="3"/>
        <v>5.6458897922312488E-4</v>
      </c>
      <c r="F64" s="5">
        <f t="shared" si="4"/>
        <v>2.8229448961156244E-4</v>
      </c>
    </row>
    <row r="65" spans="1:6" x14ac:dyDescent="0.25">
      <c r="A65" s="3">
        <v>8.3000000000000096</v>
      </c>
      <c r="B65" s="4">
        <f t="shared" si="0"/>
        <v>29.880000000000035</v>
      </c>
      <c r="C65" s="4">
        <f t="shared" si="1"/>
        <v>2.0080321285140541</v>
      </c>
      <c r="D65" s="5">
        <f t="shared" si="2"/>
        <v>1.3944667559125377E-3</v>
      </c>
      <c r="E65" s="5">
        <f t="shared" si="3"/>
        <v>5.5778670236501511E-4</v>
      </c>
      <c r="F65" s="5">
        <f t="shared" si="4"/>
        <v>2.7889335118250755E-4</v>
      </c>
    </row>
    <row r="66" spans="1:6" x14ac:dyDescent="0.25">
      <c r="A66" s="3">
        <v>8.4000000000000092</v>
      </c>
      <c r="B66" s="4">
        <f t="shared" si="0"/>
        <v>30.240000000000034</v>
      </c>
      <c r="C66" s="4">
        <f t="shared" si="1"/>
        <v>1.984126984126982</v>
      </c>
      <c r="D66" s="5">
        <f t="shared" si="2"/>
        <v>1.3778659611992929E-3</v>
      </c>
      <c r="E66" s="5">
        <f t="shared" si="3"/>
        <v>5.5114638447971724E-4</v>
      </c>
      <c r="F66" s="5">
        <f t="shared" si="4"/>
        <v>2.7557319223985862E-4</v>
      </c>
    </row>
    <row r="67" spans="1:6" x14ac:dyDescent="0.25">
      <c r="A67" s="3">
        <v>8.5000000000000107</v>
      </c>
      <c r="B67" s="4">
        <f t="shared" ref="B67:B82" si="10">A67*3.6</f>
        <v>30.600000000000041</v>
      </c>
      <c r="C67" s="4">
        <f t="shared" ref="C67:C82" si="11">60/B67</f>
        <v>1.9607843137254877</v>
      </c>
      <c r="D67" s="5">
        <f t="shared" ref="D67:D82" si="12">C67/1440</f>
        <v>1.3616557734204776E-3</v>
      </c>
      <c r="E67" s="5">
        <f t="shared" ref="E67:E82" si="13">0.4*D67</f>
        <v>5.4466230936819112E-4</v>
      </c>
      <c r="F67" s="5">
        <f t="shared" ref="F67:F82" si="14">0.2*D67</f>
        <v>2.7233115468409556E-4</v>
      </c>
    </row>
    <row r="68" spans="1:6" x14ac:dyDescent="0.25">
      <c r="A68" s="3">
        <v>8.6000000000000103</v>
      </c>
      <c r="B68" s="4">
        <f t="shared" si="10"/>
        <v>30.960000000000036</v>
      </c>
      <c r="C68" s="4">
        <f t="shared" si="11"/>
        <v>1.9379844961240287</v>
      </c>
      <c r="D68" s="5">
        <f t="shared" si="12"/>
        <v>1.3458225667527977E-3</v>
      </c>
      <c r="E68" s="5">
        <f t="shared" si="13"/>
        <v>5.3832902670111911E-4</v>
      </c>
      <c r="F68" s="5">
        <f t="shared" si="14"/>
        <v>2.6916451335055956E-4</v>
      </c>
    </row>
    <row r="69" spans="1:6" x14ac:dyDescent="0.25">
      <c r="A69" s="3">
        <v>8.7000000000000099</v>
      </c>
      <c r="B69" s="4">
        <f t="shared" si="10"/>
        <v>31.320000000000036</v>
      </c>
      <c r="C69" s="4">
        <f t="shared" si="11"/>
        <v>1.9157088122605341</v>
      </c>
      <c r="D69" s="5">
        <f t="shared" si="12"/>
        <v>1.3303533418475932E-3</v>
      </c>
      <c r="E69" s="5">
        <f t="shared" si="13"/>
        <v>5.3214133673903734E-4</v>
      </c>
      <c r="F69" s="5">
        <f t="shared" si="14"/>
        <v>2.6607066836951867E-4</v>
      </c>
    </row>
    <row r="70" spans="1:6" x14ac:dyDescent="0.25">
      <c r="A70" s="3">
        <v>8.8000000000000096</v>
      </c>
      <c r="B70" s="4">
        <f t="shared" si="10"/>
        <v>31.680000000000035</v>
      </c>
      <c r="C70" s="4">
        <f t="shared" si="11"/>
        <v>1.8939393939393918</v>
      </c>
      <c r="D70" s="5">
        <f t="shared" si="12"/>
        <v>1.3152356902356888E-3</v>
      </c>
      <c r="E70" s="5">
        <f t="shared" si="13"/>
        <v>5.2609427609427554E-4</v>
      </c>
      <c r="F70" s="5">
        <f t="shared" si="14"/>
        <v>2.6304713804713777E-4</v>
      </c>
    </row>
    <row r="71" spans="1:6" x14ac:dyDescent="0.25">
      <c r="A71" s="3">
        <v>8.9000000000000092</v>
      </c>
      <c r="B71" s="4">
        <f t="shared" si="10"/>
        <v>32.040000000000035</v>
      </c>
      <c r="C71" s="4">
        <f t="shared" si="11"/>
        <v>1.8726591760299605</v>
      </c>
      <c r="D71" s="5">
        <f t="shared" si="12"/>
        <v>1.3004577611319169E-3</v>
      </c>
      <c r="E71" s="5">
        <f t="shared" si="13"/>
        <v>5.2018310445276677E-4</v>
      </c>
      <c r="F71" s="5">
        <f t="shared" si="14"/>
        <v>2.6009155222638338E-4</v>
      </c>
    </row>
    <row r="72" spans="1:6" x14ac:dyDescent="0.25">
      <c r="A72" s="3">
        <v>9.0000000000000107</v>
      </c>
      <c r="B72" s="4">
        <f t="shared" si="10"/>
        <v>32.400000000000041</v>
      </c>
      <c r="C72" s="4">
        <f t="shared" si="11"/>
        <v>1.8518518518518494</v>
      </c>
      <c r="D72" s="5">
        <f t="shared" si="12"/>
        <v>1.2860082304526732E-3</v>
      </c>
      <c r="E72" s="5">
        <f t="shared" si="13"/>
        <v>5.1440329218106924E-4</v>
      </c>
      <c r="F72" s="5">
        <f t="shared" si="14"/>
        <v>2.5720164609053462E-4</v>
      </c>
    </row>
    <row r="73" spans="1:6" x14ac:dyDescent="0.25">
      <c r="A73" s="3">
        <v>9.1000000000000103</v>
      </c>
      <c r="B73" s="4">
        <f t="shared" si="10"/>
        <v>32.760000000000041</v>
      </c>
      <c r="C73" s="4">
        <f t="shared" si="11"/>
        <v>1.8315018315018292</v>
      </c>
      <c r="D73" s="5">
        <f t="shared" si="12"/>
        <v>1.2718762718762703E-3</v>
      </c>
      <c r="E73" s="5">
        <f t="shared" si="13"/>
        <v>5.0875050875050817E-4</v>
      </c>
      <c r="F73" s="5">
        <f t="shared" si="14"/>
        <v>2.5437525437525409E-4</v>
      </c>
    </row>
    <row r="74" spans="1:6" x14ac:dyDescent="0.25">
      <c r="A74" s="3">
        <v>9.2000000000000099</v>
      </c>
      <c r="B74" s="4">
        <f t="shared" si="10"/>
        <v>33.12000000000004</v>
      </c>
      <c r="C74" s="4">
        <f t="shared" si="11"/>
        <v>1.8115942028985486</v>
      </c>
      <c r="D74" s="5">
        <f t="shared" si="12"/>
        <v>1.2580515297906587E-3</v>
      </c>
      <c r="E74" s="5">
        <f t="shared" si="13"/>
        <v>5.0322061191626351E-4</v>
      </c>
      <c r="F74" s="5">
        <f t="shared" si="14"/>
        <v>2.5161030595813175E-4</v>
      </c>
    </row>
    <row r="75" spans="1:6" x14ac:dyDescent="0.25">
      <c r="A75" s="3">
        <v>9.3000000000000096</v>
      </c>
      <c r="B75" s="4">
        <f t="shared" si="10"/>
        <v>33.480000000000032</v>
      </c>
      <c r="C75" s="4">
        <f t="shared" si="11"/>
        <v>1.7921146953405001</v>
      </c>
      <c r="D75" s="5">
        <f t="shared" si="12"/>
        <v>1.2445240939864583E-3</v>
      </c>
      <c r="E75" s="5">
        <f t="shared" si="13"/>
        <v>4.9780963759458335E-4</v>
      </c>
      <c r="F75" s="5">
        <f t="shared" si="14"/>
        <v>2.4890481879729167E-4</v>
      </c>
    </row>
    <row r="76" spans="1:6" x14ac:dyDescent="0.25">
      <c r="A76" s="3">
        <v>9.4000000000000092</v>
      </c>
      <c r="B76" s="4">
        <f t="shared" si="10"/>
        <v>33.840000000000032</v>
      </c>
      <c r="C76" s="4">
        <f t="shared" si="11"/>
        <v>1.7730496453900693</v>
      </c>
      <c r="D76" s="5">
        <f t="shared" si="12"/>
        <v>1.2312844759653258E-3</v>
      </c>
      <c r="E76" s="5">
        <f t="shared" si="13"/>
        <v>4.9251379038613033E-4</v>
      </c>
      <c r="F76" s="5">
        <f t="shared" si="14"/>
        <v>2.4625689519306516E-4</v>
      </c>
    </row>
    <row r="77" spans="1:6" x14ac:dyDescent="0.25">
      <c r="A77" s="3">
        <v>9.5000000000000107</v>
      </c>
      <c r="B77" s="4">
        <f t="shared" si="10"/>
        <v>34.200000000000038</v>
      </c>
      <c r="C77" s="4">
        <f t="shared" si="11"/>
        <v>1.7543859649122788</v>
      </c>
      <c r="D77" s="5">
        <f t="shared" si="12"/>
        <v>1.218323586744638E-3</v>
      </c>
      <c r="E77" s="5">
        <f t="shared" si="13"/>
        <v>4.8732943469785524E-4</v>
      </c>
      <c r="F77" s="5">
        <f t="shared" si="14"/>
        <v>2.4366471734892762E-4</v>
      </c>
    </row>
    <row r="78" spans="1:6" x14ac:dyDescent="0.25">
      <c r="A78" s="3">
        <v>9.6000000000000103</v>
      </c>
      <c r="B78" s="4">
        <f t="shared" si="10"/>
        <v>34.560000000000038</v>
      </c>
      <c r="C78" s="4">
        <f t="shared" si="11"/>
        <v>1.7361111111111092</v>
      </c>
      <c r="D78" s="5">
        <f t="shared" si="12"/>
        <v>1.2056327160493813E-3</v>
      </c>
      <c r="E78" s="5">
        <f t="shared" si="13"/>
        <v>4.8225308641975257E-4</v>
      </c>
      <c r="F78" s="5">
        <f t="shared" si="14"/>
        <v>2.4112654320987629E-4</v>
      </c>
    </row>
    <row r="79" spans="1:6" x14ac:dyDescent="0.25">
      <c r="A79" s="3">
        <v>9.7000000000000099</v>
      </c>
      <c r="B79" s="4">
        <f t="shared" si="10"/>
        <v>34.920000000000037</v>
      </c>
      <c r="C79" s="4">
        <f t="shared" si="11"/>
        <v>1.7182130584192421</v>
      </c>
      <c r="D79" s="5">
        <f t="shared" si="12"/>
        <v>1.1932035127911404E-3</v>
      </c>
      <c r="E79" s="5">
        <f t="shared" si="13"/>
        <v>4.772814051164562E-4</v>
      </c>
      <c r="F79" s="5">
        <f t="shared" si="14"/>
        <v>2.386407025582281E-4</v>
      </c>
    </row>
    <row r="80" spans="1:6" x14ac:dyDescent="0.25">
      <c r="A80" s="3">
        <v>9.8000000000000096</v>
      </c>
      <c r="B80" s="4">
        <f t="shared" si="10"/>
        <v>35.280000000000037</v>
      </c>
      <c r="C80" s="4">
        <f t="shared" si="11"/>
        <v>1.7006802721088419</v>
      </c>
      <c r="D80" s="5">
        <f t="shared" si="12"/>
        <v>1.1810279667422512E-3</v>
      </c>
      <c r="E80" s="5">
        <f t="shared" si="13"/>
        <v>4.7241118669690051E-4</v>
      </c>
      <c r="F80" s="5">
        <f t="shared" si="14"/>
        <v>2.3620559334845025E-4</v>
      </c>
    </row>
    <row r="81" spans="1:6" x14ac:dyDescent="0.25">
      <c r="A81" s="3">
        <v>9.9000000000000092</v>
      </c>
      <c r="B81" s="4">
        <f t="shared" si="10"/>
        <v>35.640000000000036</v>
      </c>
      <c r="C81" s="4">
        <f t="shared" si="11"/>
        <v>1.6835016835016818</v>
      </c>
      <c r="D81" s="5">
        <f t="shared" si="12"/>
        <v>1.1690983913206123E-3</v>
      </c>
      <c r="E81" s="5">
        <f t="shared" si="13"/>
        <v>4.6763935652824497E-4</v>
      </c>
      <c r="F81" s="5">
        <f t="shared" si="14"/>
        <v>2.3381967826412248E-4</v>
      </c>
    </row>
    <row r="82" spans="1:6" x14ac:dyDescent="0.25">
      <c r="A82" s="3">
        <v>10</v>
      </c>
      <c r="B82" s="4">
        <f t="shared" si="10"/>
        <v>36</v>
      </c>
      <c r="C82" s="4">
        <f t="shared" si="11"/>
        <v>1.6666666666666667</v>
      </c>
      <c r="D82" s="5">
        <f t="shared" si="12"/>
        <v>1.1574074074074076E-3</v>
      </c>
      <c r="E82" s="5">
        <f t="shared" si="13"/>
        <v>4.6296296296296303E-4</v>
      </c>
      <c r="F82" s="5">
        <f t="shared" si="14"/>
        <v>2.3148148148148152E-4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15" sqref="B15"/>
    </sheetView>
  </sheetViews>
  <sheetFormatPr baseColWidth="10" defaultRowHeight="15" x14ac:dyDescent="0.25"/>
  <cols>
    <col min="1" max="1" width="22.28515625" bestFit="1" customWidth="1"/>
  </cols>
  <sheetData>
    <row r="1" spans="1:4" x14ac:dyDescent="0.25">
      <c r="A1" s="12" t="s">
        <v>8</v>
      </c>
      <c r="B1" s="12"/>
      <c r="C1" s="12"/>
      <c r="D1" s="12"/>
    </row>
    <row r="3" spans="1:4" x14ac:dyDescent="0.25">
      <c r="A3" s="8" t="s">
        <v>0</v>
      </c>
      <c r="B3" s="6">
        <v>2</v>
      </c>
    </row>
    <row r="4" spans="1:4" x14ac:dyDescent="0.25">
      <c r="A4" t="s">
        <v>1</v>
      </c>
      <c r="B4">
        <f>B3*3.6</f>
        <v>7.2</v>
      </c>
    </row>
    <row r="5" spans="1:4" x14ac:dyDescent="0.25">
      <c r="A5" t="s">
        <v>2</v>
      </c>
      <c r="B5" s="1">
        <f>(60/(B3*3.6))/1440</f>
        <v>5.7870370370370376E-3</v>
      </c>
    </row>
    <row r="8" spans="1:4" x14ac:dyDescent="0.25">
      <c r="A8" s="8" t="s">
        <v>3</v>
      </c>
      <c r="B8" s="6">
        <v>7.2</v>
      </c>
    </row>
    <row r="9" spans="1:4" x14ac:dyDescent="0.25">
      <c r="A9" t="s">
        <v>4</v>
      </c>
      <c r="B9">
        <f>B8/3.6</f>
        <v>2</v>
      </c>
    </row>
    <row r="10" spans="1:4" x14ac:dyDescent="0.25">
      <c r="A10" t="s">
        <v>5</v>
      </c>
      <c r="B10" s="1">
        <f>(60/B8)/1440</f>
        <v>5.7870370370370376E-3</v>
      </c>
    </row>
    <row r="13" spans="1:4" x14ac:dyDescent="0.25">
      <c r="A13" s="8" t="s">
        <v>6</v>
      </c>
      <c r="B13" s="7">
        <v>5.7870370370370376E-3</v>
      </c>
    </row>
    <row r="14" spans="1:4" x14ac:dyDescent="0.25">
      <c r="A14" t="s">
        <v>9</v>
      </c>
      <c r="B14" s="2">
        <f>B13*1440</f>
        <v>8.3333333333333339</v>
      </c>
    </row>
    <row r="15" spans="1:4" x14ac:dyDescent="0.25">
      <c r="A15" t="s">
        <v>1</v>
      </c>
      <c r="B15" s="2">
        <f>60/B14</f>
        <v>7.1999999999999993</v>
      </c>
    </row>
    <row r="16" spans="1:4" x14ac:dyDescent="0.25">
      <c r="A16" t="s">
        <v>7</v>
      </c>
      <c r="B16">
        <f>(60/B14)/3.6</f>
        <v>1.9999999999999998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A10" sqref="A10"/>
    </sheetView>
  </sheetViews>
  <sheetFormatPr baseColWidth="10" defaultRowHeight="15" x14ac:dyDescent="0.25"/>
  <sheetData>
    <row r="1" spans="1:9" x14ac:dyDescent="0.25">
      <c r="A1" s="9" t="s">
        <v>10</v>
      </c>
      <c r="B1" s="9"/>
      <c r="C1" s="9"/>
      <c r="D1" s="9"/>
      <c r="E1" s="9"/>
      <c r="F1" s="9"/>
      <c r="G1" s="9"/>
      <c r="H1" s="9"/>
      <c r="I1" s="9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s="9" t="s">
        <v>11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9"/>
      <c r="B4" s="9"/>
      <c r="C4" s="9"/>
      <c r="D4" s="9"/>
      <c r="E4" s="9"/>
      <c r="F4" s="9"/>
      <c r="G4" s="9"/>
      <c r="H4" s="9"/>
      <c r="I4" s="9"/>
    </row>
    <row r="5" spans="1:9" x14ac:dyDescent="0.25">
      <c r="A5" s="9" t="s">
        <v>12</v>
      </c>
      <c r="B5" s="9"/>
      <c r="C5" s="9"/>
      <c r="D5" s="9"/>
      <c r="E5" s="9"/>
      <c r="F5" s="9"/>
      <c r="G5" s="9"/>
      <c r="H5" s="9"/>
      <c r="I5" s="9"/>
    </row>
    <row r="6" spans="1:9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x14ac:dyDescent="0.25">
      <c r="A7" s="9"/>
      <c r="B7" s="9"/>
      <c r="C7" s="9"/>
      <c r="D7" s="9"/>
      <c r="E7" s="9"/>
      <c r="F7" s="9"/>
      <c r="G7" s="9"/>
      <c r="H7" s="9"/>
      <c r="I7" s="9"/>
    </row>
    <row r="8" spans="1:9" x14ac:dyDescent="0.25">
      <c r="A8" s="9"/>
      <c r="B8" s="9"/>
      <c r="C8" s="9"/>
      <c r="D8" s="9"/>
      <c r="E8" s="9"/>
      <c r="F8" s="9"/>
      <c r="G8" s="9"/>
      <c r="H8" s="9"/>
      <c r="I8" s="9"/>
    </row>
    <row r="9" spans="1:9" x14ac:dyDescent="0.25">
      <c r="A9" s="9"/>
      <c r="B9" s="9"/>
      <c r="C9" s="9"/>
      <c r="D9" s="9"/>
      <c r="E9" s="9"/>
      <c r="F9" s="9"/>
      <c r="G9" s="9"/>
      <c r="H9" s="9"/>
      <c r="I9" s="9"/>
    </row>
    <row r="10" spans="1:9" x14ac:dyDescent="0.25">
      <c r="A10" s="9"/>
      <c r="B10" s="9"/>
      <c r="C10" s="9"/>
      <c r="D10" s="9"/>
      <c r="E10" s="9"/>
      <c r="F10" s="9"/>
      <c r="G10" s="9"/>
      <c r="H10" s="9"/>
      <c r="I10" s="9"/>
    </row>
    <row r="11" spans="1:9" x14ac:dyDescent="0.25">
      <c r="A11" s="9"/>
      <c r="B11" s="9"/>
      <c r="C11" s="9"/>
      <c r="D11" s="9"/>
      <c r="E11" s="9"/>
      <c r="F11" s="9"/>
      <c r="G11" s="9"/>
      <c r="H11" s="9"/>
      <c r="I11" s="9"/>
    </row>
    <row r="12" spans="1:9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9" x14ac:dyDescent="0.25">
      <c r="A13" s="9"/>
      <c r="B13" s="9"/>
      <c r="C13" s="9"/>
      <c r="D13" s="9"/>
      <c r="E13" s="9"/>
      <c r="F13" s="9"/>
      <c r="G13" s="9"/>
      <c r="H13" s="9"/>
      <c r="I13" s="9"/>
    </row>
    <row r="14" spans="1:9" x14ac:dyDescent="0.25">
      <c r="A14" s="9"/>
      <c r="B14" s="9"/>
      <c r="C14" s="9"/>
      <c r="D14" s="9"/>
      <c r="E14" s="9"/>
      <c r="F14" s="9"/>
      <c r="G14" s="9"/>
      <c r="H14" s="9"/>
      <c r="I14" s="9"/>
    </row>
    <row r="15" spans="1:9" x14ac:dyDescent="0.25">
      <c r="A15" s="9"/>
      <c r="B15" s="9"/>
      <c r="C15" s="9"/>
      <c r="D15" s="9"/>
      <c r="E15" s="9"/>
      <c r="F15" s="9"/>
      <c r="G15" s="9"/>
      <c r="H15" s="9"/>
      <c r="I15" s="9"/>
    </row>
    <row r="16" spans="1:9" x14ac:dyDescent="0.25">
      <c r="A16" s="9"/>
      <c r="B16" s="9"/>
      <c r="C16" s="9"/>
      <c r="D16" s="9"/>
      <c r="E16" s="9"/>
      <c r="F16" s="9"/>
      <c r="G16" s="9"/>
      <c r="H16" s="9"/>
      <c r="I16" s="9"/>
    </row>
    <row r="17" spans="1:9" x14ac:dyDescent="0.25">
      <c r="A17" s="9"/>
      <c r="B17" s="9"/>
      <c r="C17" s="9"/>
      <c r="D17" s="9"/>
      <c r="E17" s="9"/>
      <c r="F17" s="9"/>
      <c r="G17" s="9"/>
      <c r="H17" s="9"/>
      <c r="I17" s="9"/>
    </row>
    <row r="18" spans="1:9" x14ac:dyDescent="0.25">
      <c r="A18" s="9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9"/>
      <c r="B19" s="9"/>
      <c r="C19" s="9"/>
      <c r="D19" s="9"/>
      <c r="E19" s="9"/>
      <c r="F19" s="9"/>
      <c r="G19" s="9"/>
      <c r="H19" s="9"/>
      <c r="I19" s="9"/>
    </row>
    <row r="20" spans="1:9" x14ac:dyDescent="0.25">
      <c r="A20" s="9"/>
      <c r="B20" s="9"/>
      <c r="C20" s="9"/>
      <c r="D20" s="9"/>
      <c r="E20" s="9"/>
      <c r="F20" s="9"/>
      <c r="G20" s="9"/>
      <c r="H20" s="9"/>
      <c r="I20" s="9"/>
    </row>
    <row r="21" spans="1:9" x14ac:dyDescent="0.25">
      <c r="A21" s="9"/>
      <c r="B21" s="9"/>
      <c r="C21" s="9"/>
      <c r="D21" s="9"/>
      <c r="E21" s="9"/>
      <c r="F21" s="9"/>
      <c r="G21" s="9"/>
      <c r="H21" s="9"/>
      <c r="I21" s="9"/>
    </row>
    <row r="22" spans="1:9" x14ac:dyDescent="0.25">
      <c r="A22" s="9"/>
      <c r="B22" s="9"/>
      <c r="C22" s="9"/>
      <c r="D22" s="9"/>
      <c r="E22" s="9"/>
      <c r="F22" s="9"/>
      <c r="G22" s="9"/>
      <c r="H22" s="9"/>
      <c r="I22" s="9"/>
    </row>
    <row r="23" spans="1:9" x14ac:dyDescent="0.25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s="9"/>
      <c r="B24" s="9"/>
      <c r="C24" s="9"/>
      <c r="D24" s="9"/>
      <c r="E24" s="9"/>
      <c r="F24" s="9"/>
      <c r="G24" s="9"/>
      <c r="H24" s="9"/>
      <c r="I24" s="9"/>
    </row>
    <row r="25" spans="1:9" x14ac:dyDescent="0.25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5">
      <c r="A26" s="9"/>
      <c r="B26" s="9"/>
      <c r="C26" s="9"/>
      <c r="D26" s="9"/>
      <c r="E26" s="9"/>
      <c r="F26" s="9"/>
      <c r="G26" s="9"/>
      <c r="H26" s="9"/>
      <c r="I26" s="9"/>
    </row>
    <row r="27" spans="1:9" x14ac:dyDescent="0.25">
      <c r="A27" s="9"/>
      <c r="B27" s="9"/>
      <c r="C27" s="9"/>
      <c r="D27" s="9"/>
      <c r="E27" s="9"/>
      <c r="F27" s="9"/>
      <c r="G27" s="9"/>
      <c r="H27" s="9"/>
      <c r="I27" s="9"/>
    </row>
    <row r="28" spans="1:9" x14ac:dyDescent="0.25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5">
      <c r="A29" s="9"/>
      <c r="B29" s="9"/>
      <c r="C29" s="9"/>
      <c r="D29" s="9"/>
      <c r="E29" s="9"/>
      <c r="F29" s="9"/>
      <c r="G29" s="9"/>
      <c r="H29" s="9"/>
      <c r="I29" s="9"/>
    </row>
    <row r="30" spans="1:9" x14ac:dyDescent="0.25">
      <c r="A30" s="9"/>
      <c r="B30" s="9"/>
      <c r="C30" s="9"/>
      <c r="D30" s="9"/>
      <c r="E30" s="9"/>
      <c r="F30" s="9"/>
      <c r="G30" s="9"/>
      <c r="H30" s="9"/>
      <c r="I30" s="9"/>
    </row>
    <row r="31" spans="1:9" x14ac:dyDescent="0.25">
      <c r="A31" s="9"/>
      <c r="B31" s="9"/>
      <c r="C31" s="9"/>
      <c r="D31" s="9"/>
      <c r="E31" s="9"/>
      <c r="F31" s="9"/>
      <c r="G31" s="9"/>
      <c r="H31" s="9"/>
      <c r="I31" s="9"/>
    </row>
    <row r="32" spans="1:9" x14ac:dyDescent="0.25">
      <c r="A32" s="9"/>
      <c r="B32" s="9"/>
      <c r="C32" s="9"/>
      <c r="D32" s="9"/>
      <c r="E32" s="9"/>
      <c r="F32" s="9"/>
      <c r="G32" s="9"/>
      <c r="H32" s="9"/>
      <c r="I32" s="9"/>
    </row>
    <row r="33" spans="1:9" x14ac:dyDescent="0.25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25">
      <c r="A34" s="9"/>
      <c r="B34" s="9"/>
      <c r="C34" s="9"/>
      <c r="D34" s="9"/>
      <c r="E34" s="9"/>
      <c r="F34" s="9"/>
      <c r="G34" s="9"/>
      <c r="H34" s="9"/>
      <c r="I34" s="9"/>
    </row>
    <row r="35" spans="1:9" x14ac:dyDescent="0.25">
      <c r="A35" s="9"/>
      <c r="B35" s="9"/>
      <c r="C35" s="9"/>
      <c r="D35" s="9"/>
      <c r="E35" s="9"/>
      <c r="F35" s="9"/>
      <c r="G35" s="9"/>
      <c r="H35" s="9"/>
      <c r="I35" s="9"/>
    </row>
    <row r="36" spans="1:9" x14ac:dyDescent="0.25">
      <c r="A36" s="9"/>
      <c r="B36" s="9"/>
      <c r="C36" s="9"/>
      <c r="D36" s="9"/>
      <c r="E36" s="9"/>
      <c r="F36" s="9"/>
      <c r="G36" s="9"/>
      <c r="H36" s="9"/>
      <c r="I36" s="9"/>
    </row>
    <row r="37" spans="1:9" x14ac:dyDescent="0.25">
      <c r="A37" s="9"/>
      <c r="B37" s="9"/>
      <c r="C37" s="9"/>
      <c r="D37" s="9"/>
      <c r="E37" s="9"/>
      <c r="F37" s="9"/>
      <c r="G37" s="9"/>
      <c r="H37" s="9"/>
      <c r="I37" s="9"/>
    </row>
    <row r="38" spans="1:9" x14ac:dyDescent="0.25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25">
      <c r="A39" s="9"/>
      <c r="B39" s="9"/>
      <c r="C39" s="9"/>
      <c r="D39" s="9"/>
      <c r="E39" s="9"/>
      <c r="F39" s="9"/>
      <c r="G39" s="9"/>
      <c r="H39" s="9"/>
      <c r="I39" s="9"/>
    </row>
    <row r="40" spans="1:9" x14ac:dyDescent="0.25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5">
      <c r="A41" s="9"/>
      <c r="B41" s="9"/>
      <c r="C41" s="9"/>
      <c r="D41" s="9"/>
      <c r="E41" s="9"/>
      <c r="F41" s="9"/>
      <c r="G41" s="9"/>
      <c r="H41" s="9"/>
      <c r="I41" s="9"/>
    </row>
    <row r="42" spans="1:9" x14ac:dyDescent="0.25">
      <c r="A42" s="9"/>
      <c r="B42" s="9"/>
      <c r="C42" s="9"/>
      <c r="D42" s="9"/>
      <c r="E42" s="9"/>
      <c r="F42" s="9"/>
      <c r="G42" s="9"/>
      <c r="H42" s="9"/>
      <c r="I42" s="9"/>
    </row>
    <row r="43" spans="1:9" x14ac:dyDescent="0.25">
      <c r="A43" s="9"/>
      <c r="B43" s="9"/>
      <c r="C43" s="9"/>
      <c r="D43" s="9"/>
      <c r="E43" s="9"/>
      <c r="F43" s="9"/>
      <c r="G43" s="9"/>
      <c r="H43" s="9"/>
      <c r="I43" s="9"/>
    </row>
    <row r="44" spans="1:9" x14ac:dyDescent="0.25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25">
      <c r="A45" s="9"/>
      <c r="B45" s="9"/>
      <c r="C45" s="9"/>
      <c r="D45" s="9"/>
      <c r="E45" s="9"/>
      <c r="F45" s="9"/>
      <c r="G45" s="9"/>
      <c r="H45" s="9"/>
      <c r="I45" s="9"/>
    </row>
    <row r="46" spans="1:9" x14ac:dyDescent="0.25">
      <c r="A46" s="9"/>
      <c r="B46" s="9"/>
      <c r="C46" s="9"/>
      <c r="D46" s="9"/>
      <c r="E46" s="9"/>
      <c r="F46" s="9"/>
      <c r="G46" s="9"/>
      <c r="H46" s="9"/>
      <c r="I46" s="9"/>
    </row>
    <row r="47" spans="1:9" x14ac:dyDescent="0.25">
      <c r="A47" s="9"/>
      <c r="B47" s="9"/>
      <c r="C47" s="9"/>
      <c r="D47" s="9"/>
      <c r="E47" s="9"/>
      <c r="F47" s="9"/>
      <c r="G47" s="9"/>
      <c r="H47" s="9"/>
      <c r="I47" s="9"/>
    </row>
    <row r="48" spans="1:9" x14ac:dyDescent="0.25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25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5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5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5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5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5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5">
      <c r="A55" s="9"/>
      <c r="B55" s="9"/>
      <c r="C55" s="9"/>
      <c r="D55" s="9"/>
      <c r="E55" s="9"/>
      <c r="F55" s="9"/>
      <c r="G55" s="9"/>
      <c r="H55" s="9"/>
      <c r="I55" s="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30" sqref="B30"/>
    </sheetView>
  </sheetViews>
  <sheetFormatPr baseColWidth="10" defaultRowHeight="15" x14ac:dyDescent="0.25"/>
  <cols>
    <col min="2" max="2" width="18.85546875" bestFit="1" customWidth="1"/>
  </cols>
  <sheetData>
    <row r="1" spans="1:3" s="11" customFormat="1" x14ac:dyDescent="0.25">
      <c r="A1" s="12" t="s">
        <v>26</v>
      </c>
      <c r="B1" s="12"/>
    </row>
    <row r="2" spans="1:3" s="11" customFormat="1" x14ac:dyDescent="0.25"/>
    <row r="3" spans="1:3" x14ac:dyDescent="0.25">
      <c r="A3" s="13" t="s">
        <v>23</v>
      </c>
      <c r="B3" s="13" t="s">
        <v>25</v>
      </c>
      <c r="C3" s="13" t="s">
        <v>24</v>
      </c>
    </row>
    <row r="4" spans="1:3" x14ac:dyDescent="0.25">
      <c r="A4" s="10">
        <v>3.2986111111111111E-3</v>
      </c>
      <c r="B4" s="10">
        <v>2.0833333333333332E-2</v>
      </c>
      <c r="C4" s="2">
        <f>B4/A4</f>
        <v>6.3157894736842106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Berechnung Testlauf</vt:lpstr>
      <vt:lpstr>Leistungsbewertung 12-Min-Test</vt:lpstr>
      <vt:lpstr>Vergleiche km pro h, min pro KM</vt:lpstr>
      <vt:lpstr>Berechnung Einzelwerte</vt:lpstr>
      <vt:lpstr>Formeln</vt:lpstr>
      <vt:lpstr>Rechner Anzahl Kilometer</vt:lpstr>
      <vt:lpstr>'Berechnung Testlauf'!Druckbereich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Koch</dc:creator>
  <cp:lastModifiedBy>Koch Florian</cp:lastModifiedBy>
  <cp:lastPrinted>2016-05-23T11:37:28Z</cp:lastPrinted>
  <dcterms:created xsi:type="dcterms:W3CDTF">2016-02-21T16:04:03Z</dcterms:created>
  <dcterms:modified xsi:type="dcterms:W3CDTF">2017-05-03T09:36:42Z</dcterms:modified>
</cp:coreProperties>
</file>